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76nydo\Dropbox (iDiv)\DB_CESTES_REV\xCESTES\"/>
    </mc:Choice>
  </mc:AlternateContent>
  <bookViews>
    <workbookView xWindow="0" yWindow="0" windowWidth="19200" windowHeight="7305" tabRatio="698" activeTab="7"/>
  </bookViews>
  <sheets>
    <sheet name="comm" sheetId="66" r:id="rId1"/>
    <sheet name="traits" sheetId="57" r:id="rId2"/>
    <sheet name="envir" sheetId="60" r:id="rId3"/>
    <sheet name="coord" sheetId="53" r:id="rId4"/>
    <sheet name="splist" sheetId="58" r:id="rId5"/>
    <sheet name="sitelist" sheetId="59" r:id="rId6"/>
    <sheet name="traitinfo" sheetId="51" r:id="rId7"/>
    <sheet name="DataKey" sheetId="67" r:id="rId8"/>
    <sheet name="Notes" sheetId="61" r:id="rId9"/>
    <sheet name="commfull" sheetId="68" r:id="rId10"/>
    <sheet name="envirfull" sheetId="14" r:id="rId11"/>
  </sheets>
  <definedNames>
    <definedName name="_xlnm._FilterDatabase" localSheetId="9" hidden="1">commfull!$A$1:$DW$161</definedName>
    <definedName name="_xlnm._FilterDatabase" localSheetId="3" hidden="1">coord!$A$1:$C$66</definedName>
    <definedName name="_xlnm._FilterDatabase" localSheetId="2" hidden="1">envir!$A$1:$P$66</definedName>
    <definedName name="_xlnm._FilterDatabase" localSheetId="10" hidden="1">envirfull!$A$1:$AJ$68</definedName>
    <definedName name="_xlnm._FilterDatabase" localSheetId="1" hidden="1">traits!$A$1:$H$96</definedName>
  </definedNames>
  <calcPr calcId="162913" concurrentCalc="0"/>
</workbook>
</file>

<file path=xl/calcChain.xml><?xml version="1.0" encoding="utf-8"?>
<calcChain xmlns="http://schemas.openxmlformats.org/spreadsheetml/2006/main">
  <c r="J161" i="68" l="1"/>
  <c r="J160" i="68"/>
  <c r="J159" i="68"/>
  <c r="J158" i="68"/>
  <c r="J157" i="68"/>
  <c r="J156" i="68"/>
  <c r="J155" i="68"/>
  <c r="J154" i="68"/>
  <c r="J153" i="68"/>
  <c r="J152" i="68"/>
  <c r="J151" i="68"/>
  <c r="J150" i="68"/>
  <c r="J149" i="68"/>
  <c r="J148" i="68"/>
  <c r="J147" i="68"/>
  <c r="J146" i="68"/>
  <c r="J145" i="68"/>
  <c r="J144" i="68"/>
  <c r="J143" i="68"/>
  <c r="J142" i="68"/>
  <c r="J141" i="68"/>
  <c r="J140" i="68"/>
  <c r="J139" i="68"/>
  <c r="J138" i="68"/>
  <c r="J137" i="68"/>
  <c r="J136" i="68"/>
  <c r="J135" i="68"/>
  <c r="J134" i="68"/>
  <c r="J133" i="68"/>
  <c r="J132" i="68"/>
  <c r="J131" i="68"/>
  <c r="J130" i="68"/>
  <c r="J129" i="68"/>
  <c r="J128" i="68"/>
  <c r="J127" i="68"/>
  <c r="J126" i="68"/>
  <c r="J125" i="68"/>
  <c r="J124" i="68"/>
  <c r="J123" i="68"/>
  <c r="J122" i="68"/>
  <c r="J121" i="68"/>
  <c r="J120" i="68"/>
  <c r="J119" i="68"/>
  <c r="J118" i="68"/>
  <c r="J117" i="68"/>
  <c r="J116" i="68"/>
  <c r="J115" i="68"/>
  <c r="J114" i="68"/>
  <c r="J113" i="68"/>
  <c r="J112" i="68"/>
  <c r="J111" i="68"/>
  <c r="J110" i="68"/>
  <c r="J109" i="68"/>
  <c r="J108" i="68"/>
  <c r="J107" i="68"/>
  <c r="J106" i="68"/>
  <c r="J105" i="68"/>
  <c r="J104" i="68"/>
  <c r="J102" i="68"/>
  <c r="J101" i="68"/>
  <c r="J100" i="68"/>
  <c r="J99" i="68"/>
  <c r="J98" i="68"/>
  <c r="J97" i="68"/>
  <c r="J96" i="68"/>
  <c r="J95" i="68"/>
  <c r="J94" i="68"/>
  <c r="J93" i="68"/>
  <c r="J92" i="68"/>
  <c r="J91" i="68"/>
  <c r="J90" i="68"/>
  <c r="J89" i="68"/>
  <c r="J88" i="68"/>
  <c r="J87" i="68"/>
  <c r="J86" i="68"/>
  <c r="J85" i="68"/>
  <c r="J84" i="68"/>
  <c r="J83" i="68"/>
  <c r="J82" i="68"/>
  <c r="J81" i="68"/>
  <c r="J80" i="68"/>
  <c r="J79" i="68"/>
  <c r="J78" i="68"/>
  <c r="J77" i="68"/>
  <c r="J76" i="68"/>
  <c r="J75" i="68"/>
  <c r="J74" i="68"/>
  <c r="J73" i="68"/>
  <c r="J72" i="68"/>
  <c r="J71" i="68"/>
  <c r="J70" i="68"/>
  <c r="J69" i="68"/>
  <c r="J68" i="68"/>
  <c r="J67" i="68"/>
  <c r="J66" i="68"/>
  <c r="J65" i="68"/>
  <c r="J64" i="68"/>
  <c r="J63" i="68"/>
  <c r="J62" i="68"/>
  <c r="J61" i="68"/>
  <c r="J60" i="68"/>
  <c r="J59" i="68"/>
  <c r="J58" i="68"/>
  <c r="J57" i="68"/>
  <c r="J56" i="68"/>
  <c r="J55" i="68"/>
  <c r="J54" i="68"/>
  <c r="J53" i="68"/>
  <c r="J52" i="68"/>
  <c r="J51" i="68"/>
  <c r="J50" i="68"/>
  <c r="J49" i="68"/>
  <c r="J48" i="68"/>
  <c r="J47" i="68"/>
  <c r="J46" i="68"/>
  <c r="J45" i="68"/>
  <c r="J44" i="68"/>
  <c r="J43" i="68"/>
  <c r="J42" i="68"/>
  <c r="J41" i="68"/>
  <c r="J40" i="68"/>
  <c r="J39" i="68"/>
  <c r="J38" i="68"/>
  <c r="J37" i="68"/>
  <c r="J36" i="68"/>
  <c r="J35" i="68"/>
  <c r="J34" i="68"/>
  <c r="J33" i="68"/>
  <c r="J32" i="68"/>
  <c r="J31" i="68"/>
  <c r="J30" i="68"/>
  <c r="J29" i="68"/>
  <c r="J28" i="68"/>
  <c r="J27" i="68"/>
  <c r="J26" i="68"/>
  <c r="J25" i="68"/>
  <c r="J24" i="68"/>
  <c r="J23" i="68"/>
  <c r="J22" i="68"/>
  <c r="J21" i="68"/>
  <c r="J20" i="68"/>
  <c r="J19" i="68"/>
  <c r="J18" i="68"/>
  <c r="J17" i="68"/>
  <c r="J16" i="68"/>
  <c r="J15" i="68"/>
  <c r="J14" i="68"/>
  <c r="J13" i="68"/>
  <c r="J12" i="68"/>
  <c r="J11" i="68"/>
  <c r="J10" i="68"/>
  <c r="J9" i="68"/>
  <c r="J8" i="68"/>
  <c r="J7" i="68"/>
  <c r="J6" i="68"/>
  <c r="J5" i="68"/>
  <c r="J4" i="68"/>
  <c r="J3" i="68"/>
  <c r="J2" i="68"/>
  <c r="O60" i="60"/>
  <c r="P56" i="60"/>
  <c r="P43" i="60"/>
  <c r="O43" i="60"/>
  <c r="P26" i="60"/>
  <c r="P25" i="60"/>
  <c r="O25" i="60"/>
  <c r="O18" i="60"/>
  <c r="O15" i="60"/>
  <c r="P3" i="14"/>
  <c r="P4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2" i="14"/>
  <c r="T3" i="14"/>
  <c r="T4" i="14"/>
  <c r="T5" i="14"/>
  <c r="T6" i="14"/>
  <c r="T7" i="14"/>
  <c r="T8" i="14"/>
  <c r="T9" i="14"/>
  <c r="T10" i="14"/>
  <c r="T11" i="14"/>
  <c r="T12" i="14"/>
  <c r="T13" i="14"/>
  <c r="T14" i="14"/>
  <c r="T15" i="14"/>
  <c r="T16" i="14"/>
  <c r="T17" i="14"/>
  <c r="T18" i="14"/>
  <c r="T19" i="14"/>
  <c r="T20" i="14"/>
  <c r="T21" i="14"/>
  <c r="T22" i="14"/>
  <c r="T23" i="14"/>
  <c r="T24" i="14"/>
  <c r="T25" i="14"/>
  <c r="T26" i="14"/>
  <c r="T27" i="14"/>
  <c r="T28" i="14"/>
  <c r="T29" i="14"/>
  <c r="T30" i="14"/>
  <c r="T31" i="14"/>
  <c r="T32" i="14"/>
  <c r="T33" i="14"/>
  <c r="T34" i="14"/>
  <c r="T35" i="14"/>
  <c r="T36" i="14"/>
  <c r="T37" i="14"/>
  <c r="T38" i="14"/>
  <c r="T39" i="14"/>
  <c r="T40" i="14"/>
  <c r="T41" i="14"/>
  <c r="T42" i="14"/>
  <c r="T43" i="14"/>
  <c r="T44" i="14"/>
  <c r="T45" i="14"/>
  <c r="T46" i="14"/>
  <c r="T47" i="14"/>
  <c r="T48" i="14"/>
  <c r="T49" i="14"/>
  <c r="T50" i="14"/>
  <c r="T51" i="14"/>
  <c r="T52" i="14"/>
  <c r="T53" i="14"/>
  <c r="T54" i="14"/>
  <c r="T55" i="14"/>
  <c r="T56" i="14"/>
  <c r="T57" i="14"/>
  <c r="T58" i="14"/>
  <c r="T59" i="14"/>
  <c r="T60" i="14"/>
  <c r="T61" i="14"/>
  <c r="T62" i="14"/>
  <c r="T63" i="14"/>
  <c r="T64" i="14"/>
  <c r="T65" i="14"/>
  <c r="T66" i="14"/>
  <c r="T67" i="14"/>
  <c r="T68" i="14"/>
  <c r="T2" i="14"/>
  <c r="AA68" i="14"/>
  <c r="AA66" i="14"/>
  <c r="AA63" i="14"/>
  <c r="AA62" i="14"/>
  <c r="AI61" i="14"/>
  <c r="AH61" i="14"/>
  <c r="AG61" i="14"/>
  <c r="AF61" i="14"/>
  <c r="AA61" i="14"/>
  <c r="AA60" i="14"/>
  <c r="AA59" i="14"/>
  <c r="AA58" i="14"/>
  <c r="AJ57" i="14"/>
  <c r="AH57" i="14"/>
  <c r="AG57" i="14"/>
  <c r="AF57" i="14"/>
  <c r="AA57" i="14"/>
  <c r="AA56" i="14"/>
  <c r="AH55" i="14"/>
  <c r="AG55" i="14"/>
  <c r="AF55" i="14"/>
  <c r="AH54" i="14"/>
  <c r="AG54" i="14"/>
  <c r="AF54" i="14"/>
  <c r="AA54" i="14"/>
  <c r="AA53" i="14"/>
  <c r="AA52" i="14"/>
  <c r="J52" i="14"/>
  <c r="AA51" i="14"/>
  <c r="AA49" i="14"/>
  <c r="AA48" i="14"/>
  <c r="AA47" i="14"/>
  <c r="AJ44" i="14"/>
  <c r="AI44" i="14"/>
  <c r="AH44" i="14"/>
  <c r="AG44" i="14"/>
  <c r="AF44" i="14"/>
  <c r="AA43" i="14"/>
  <c r="AA42" i="14"/>
  <c r="AA41" i="14"/>
  <c r="AA40" i="14"/>
  <c r="AH39" i="14"/>
  <c r="AG39" i="14"/>
  <c r="AF39" i="14"/>
  <c r="AA39" i="14"/>
  <c r="AA38" i="14"/>
  <c r="AA37" i="14"/>
  <c r="AA36" i="14"/>
  <c r="AA34" i="14"/>
  <c r="AA33" i="14"/>
  <c r="AA32" i="14"/>
  <c r="AH31" i="14"/>
  <c r="AG31" i="14"/>
  <c r="AF31" i="14"/>
  <c r="AA31" i="14"/>
  <c r="AA30" i="14"/>
  <c r="AA28" i="14"/>
  <c r="AJ27" i="14"/>
  <c r="AH26" i="14"/>
  <c r="AG26" i="14"/>
  <c r="AF26" i="14"/>
  <c r="AA26" i="14"/>
  <c r="AJ25" i="14"/>
  <c r="AI25" i="14"/>
  <c r="AH25" i="14"/>
  <c r="AG25" i="14"/>
  <c r="AF25" i="14"/>
  <c r="AA25" i="14"/>
  <c r="AA24" i="14"/>
  <c r="AA23" i="14"/>
  <c r="AA22" i="14"/>
  <c r="AA21" i="14"/>
  <c r="AA20" i="14"/>
  <c r="AA19" i="14"/>
  <c r="AI18" i="14"/>
  <c r="AA18" i="14"/>
  <c r="AA16" i="14"/>
  <c r="AI15" i="14"/>
  <c r="AH15" i="14"/>
  <c r="AG15" i="14"/>
  <c r="AF15" i="14"/>
  <c r="AA14" i="14"/>
  <c r="AA13" i="14"/>
  <c r="AA12" i="14"/>
  <c r="AA11" i="14"/>
  <c r="AG10" i="14"/>
  <c r="AA10" i="14"/>
  <c r="AA9" i="14"/>
  <c r="AA8" i="14"/>
  <c r="AA7" i="14"/>
  <c r="AA6" i="14"/>
  <c r="AA5" i="14"/>
  <c r="AA4" i="14"/>
  <c r="AA3" i="14"/>
  <c r="AA2" i="14"/>
</calcChain>
</file>

<file path=xl/comments1.xml><?xml version="1.0" encoding="utf-8"?>
<comments xmlns="http://schemas.openxmlformats.org/spreadsheetml/2006/main">
  <authors>
    <author>ALABS</author>
  </authors>
  <commentList>
    <comment ref="A30" authorId="0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Courtney</t>
        </r>
      </text>
    </comment>
  </commentList>
</comments>
</file>

<file path=xl/comments2.xml><?xml version="1.0" encoding="utf-8"?>
<comments xmlns="http://schemas.openxmlformats.org/spreadsheetml/2006/main">
  <authors>
    <author>Lizzy</author>
    <author>ALABS</author>
  </authors>
  <commentList>
    <comment ref="J1" authorId="0" shapeId="0">
      <text>
        <r>
          <rPr>
            <b/>
            <sz val="9"/>
            <color indexed="81"/>
            <rFont val="Tahoma"/>
            <family val="2"/>
          </rPr>
          <t>Lizzy:</t>
        </r>
        <r>
          <rPr>
            <sz val="9"/>
            <color indexed="81"/>
            <rFont val="Tahoma"/>
            <family val="2"/>
          </rPr>
          <t xml:space="preserve">
I've deleted the ones that wernt found in this season</t>
        </r>
      </text>
    </comment>
    <comment ref="AP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Courtney</t>
        </r>
      </text>
    </comment>
    <comment ref="DC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near Rangers station</t>
        </r>
      </text>
    </comment>
    <comment ref="A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sholders</t>
        </r>
      </text>
    </comment>
    <comment ref="CP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Different leaf curler?</t>
        </r>
      </text>
    </comment>
    <comment ref="A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Leaf curling Araneous</t>
        </r>
      </text>
    </comment>
    <comment ref="CO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Eriophora?</t>
        </r>
      </text>
    </comment>
    <comment ref="CA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interesting patterns</t>
        </r>
      </text>
    </comment>
    <comment ref="CF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dark, v pretty</t>
        </r>
      </text>
    </comment>
    <comment ref="CK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Both Jouv.</t>
        </r>
      </text>
    </comment>
    <comment ref="CQ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almost has pointy sholders (sp1)</t>
        </r>
      </text>
    </comment>
    <comment ref="A1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abdomen</t>
        </r>
      </text>
    </comment>
    <comment ref="A1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St Andrews cross</t>
        </r>
      </text>
    </comment>
    <comment ref="A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Araneidae Dolophones conifera</t>
        </r>
      </text>
    </comment>
    <comment ref="AA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two are small</t>
        </r>
      </text>
    </comment>
    <comment ref="AP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white stripe</t>
        </r>
      </text>
    </comment>
    <comment ref="BM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sholders</t>
        </r>
      </text>
    </comment>
    <comment ref="A1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Eriophora pustulosa</t>
        </r>
      </text>
    </comment>
    <comment ref="A2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arkys jouv</t>
        </r>
      </text>
    </comment>
    <comment ref="DL2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large male but cant ID</t>
        </r>
      </text>
    </comment>
    <comment ref="A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Zig zag Leaf curler</t>
        </r>
      </text>
    </comment>
    <comment ref="CM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very big one</t>
        </r>
      </text>
    </comment>
    <comment ref="A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Genus Plebs?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Chrismtas spider</t>
        </r>
      </text>
    </comment>
    <comment ref="A3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jouv. Argypoe?</t>
        </r>
      </text>
    </comment>
    <comment ref="BH3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baby</t>
        </r>
      </text>
    </comment>
    <comment ref="A3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Arkys curtulus</t>
        </r>
      </text>
    </comment>
    <comment ref="DE4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 male and jouvs</t>
        </r>
      </text>
    </comment>
    <comment ref="A4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Avella despiciens</t>
        </r>
      </text>
    </comment>
    <comment ref="A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Black house spider Badumna longinqua</t>
        </r>
      </text>
    </comment>
    <comment ref="AG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v large</t>
        </r>
      </text>
    </comment>
    <comment ref="BG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large….
</t>
        </r>
      </text>
    </comment>
    <comment ref="BF5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small jouv</t>
        </r>
      </text>
    </comment>
    <comment ref="A6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tetragnathid?</t>
        </r>
      </text>
    </comment>
    <comment ref="AX6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need to check and see if they are the same species</t>
        </r>
      </text>
    </comment>
    <comment ref="CK6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 type</t>
        </r>
      </text>
    </comment>
    <comment ref="A6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a later stage of Unknown 8</t>
        </r>
      </text>
    </comment>
    <comment ref="BC7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quite big jouviniles</t>
        </r>
      </text>
    </comment>
    <comment ref="A7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genus as unknown 1</t>
        </r>
      </text>
    </comment>
    <comment ref="A7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as 22?</t>
        </r>
      </text>
    </comment>
    <comment ref="A7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the same as 15 &amp; 12</t>
        </r>
      </text>
    </comment>
    <comment ref="CP7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T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C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BD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DW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8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similar to 18, same as 1
</t>
        </r>
      </text>
    </comment>
    <comment ref="A8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could be related to 3 but has different patterns on the head</t>
        </r>
      </text>
    </comment>
    <comment ref="A9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 Zenodores</t>
        </r>
      </text>
    </comment>
    <comment ref="A9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the same as 1</t>
        </r>
      </text>
    </comment>
    <comment ref="O9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jouv, 2 very small</t>
        </r>
      </text>
    </comment>
    <comment ref="BI9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v. big</t>
        </r>
      </text>
    </comment>
    <comment ref="A9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Silver orb weavers</t>
        </r>
      </text>
    </comment>
    <comment ref="A10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not tetragnathid I don’t think</t>
        </r>
      </text>
    </comment>
    <comment ref="A10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black thorax, stripe on abdomen</t>
        </r>
      </text>
    </comment>
    <comment ref="DU10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with parasite</t>
        </r>
      </text>
    </comment>
    <comment ref="A10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different pattern on abdomen and broader thorax?</t>
        </r>
      </text>
    </comment>
    <comment ref="AR10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I think, although the colour is a bit weird</t>
        </r>
      </text>
    </comment>
    <comment ref="A10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triangular abdomen with points</t>
        </r>
      </text>
    </comment>
    <comment ref="DW10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jouv?</t>
        </r>
      </text>
    </comment>
    <comment ref="CK11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labled at Episinus 5 or sidymella</t>
        </r>
      </text>
    </comment>
    <comment ref="A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triangular rainbow abdomen
 need to check pink ones for SP 2</t>
        </r>
      </text>
    </comment>
    <comment ref="AA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very pale, different species?</t>
        </r>
      </text>
    </comment>
    <comment ref="AU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light</t>
        </r>
      </text>
    </comment>
    <comment ref="BF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CD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light colured and round</t>
        </r>
      </text>
    </comment>
    <comment ref="A12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round silver abdomen</t>
        </r>
      </text>
    </comment>
    <comment ref="A12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pink abdomen, lighter stripe down the middle. same as 6</t>
        </r>
      </text>
    </comment>
    <comment ref="A1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long patterend abdomen with anterior bump, dark carapace</t>
        </r>
      </text>
    </comment>
    <comment ref="A12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Like unknown one but with different pettern on the carapace</t>
        </r>
      </text>
    </comment>
    <comment ref="A12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small, white legs, round dark adbomen</t>
        </r>
      </text>
    </comment>
    <comment ref="A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fat theridon?</t>
        </r>
      </text>
    </comment>
    <comment ref="AK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labeled as Anelosimus </t>
        </r>
      </text>
    </comment>
    <comment ref="CQ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jouv</t>
        </r>
      </text>
    </comment>
    <comment ref="A12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long abdomen, large front legs, not sure if it is theridiidae</t>
        </r>
      </text>
    </comment>
    <comment ref="A13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araneous?</t>
        </r>
      </text>
    </comment>
    <comment ref="A13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Moneta variabilis?</t>
        </r>
      </text>
    </comment>
    <comment ref="A13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fem tetragnathidae unk. 1</t>
        </r>
      </text>
    </comment>
    <comment ref="A14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of 9.</t>
        </r>
      </text>
    </comment>
    <comment ref="A14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as sp1?</t>
        </r>
      </text>
    </comment>
    <comment ref="A14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was diaea SP3</t>
        </r>
      </text>
    </comment>
    <comment ref="CC1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male</t>
        </r>
      </text>
    </comment>
    <comment ref="A15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Stephanopis barpipes</t>
        </r>
      </text>
    </comment>
    <comment ref="A15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X15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15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Venomless, small black-brown, social</t>
        </r>
      </text>
    </comment>
    <comment ref="A15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large, black spot on knees</t>
        </r>
      </text>
    </comment>
    <comment ref="A16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just be an adult of sp 1 but looks very different colour</t>
        </r>
      </text>
    </comment>
    <comment ref="A16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see through legs</t>
        </r>
      </text>
    </comment>
  </commentList>
</comments>
</file>

<file path=xl/comments3.xml><?xml version="1.0" encoding="utf-8"?>
<comments xmlns="http://schemas.openxmlformats.org/spreadsheetml/2006/main">
  <authors>
    <author>Lizzy</author>
  </authors>
  <commentList>
    <comment ref="H1" authorId="0" shapeId="0">
      <text>
        <r>
          <rPr>
            <b/>
            <sz val="9"/>
            <color indexed="81"/>
            <rFont val="Tahoma"/>
            <family val="2"/>
          </rPr>
          <t>Lizzy:</t>
        </r>
        <r>
          <rPr>
            <sz val="9"/>
            <color indexed="81"/>
            <rFont val="Tahoma"/>
            <family val="2"/>
          </rPr>
          <t xml:space="preserve">
meters squared</t>
        </r>
      </text>
    </comment>
  </commentList>
</comments>
</file>

<file path=xl/sharedStrings.xml><?xml version="1.0" encoding="utf-8"?>
<sst xmlns="http://schemas.openxmlformats.org/spreadsheetml/2006/main" count="4418" uniqueCount="749">
  <si>
    <t>3 Maranta St Hornsby</t>
  </si>
  <si>
    <t>60 Hinkler Street, Maroubra</t>
  </si>
  <si>
    <t>28 John st Tempe</t>
  </si>
  <si>
    <t>10/9 Bayside St Lilyfield</t>
  </si>
  <si>
    <t>27 Regent St Summer Hill</t>
  </si>
  <si>
    <t>21 Pigott St Dulwich Hill</t>
  </si>
  <si>
    <t>54 Fourth Street, Ashbury</t>
  </si>
  <si>
    <t>36 Lloyd st, Oatley</t>
  </si>
  <si>
    <t>59 Mary St St Peters</t>
  </si>
  <si>
    <t>4A Rothwell Rd Turramurra</t>
  </si>
  <si>
    <t xml:space="preserve">1 Ventura Place Hornsby Heights </t>
  </si>
  <si>
    <t>159 Victoria Street Ashfield</t>
  </si>
  <si>
    <t>50 Garners Ave, Marrickville</t>
  </si>
  <si>
    <t>17 Barry st Clovelly</t>
  </si>
  <si>
    <t>30 Wallis Rd Woollahra</t>
  </si>
  <si>
    <t>14 Epping Rd Epping</t>
  </si>
  <si>
    <t>62 Kameruka Rd Northbridge</t>
  </si>
  <si>
    <t>7A Waratah St, Rushcutters Bay</t>
  </si>
  <si>
    <t>5 Adam Close, Berowra</t>
  </si>
  <si>
    <t>36 Caronia ave Cronulla</t>
  </si>
  <si>
    <t>2 Taloombi st Cronulla</t>
  </si>
  <si>
    <t>29 Grayling Road, West Pymble</t>
  </si>
  <si>
    <t>317 High st Chatswood</t>
  </si>
  <si>
    <t xml:space="preserve">56 Mary St, St Peters </t>
  </si>
  <si>
    <t>32 Pashley Street, Balmain</t>
  </si>
  <si>
    <t>13 Nenagh St North Manly</t>
  </si>
  <si>
    <t>11 Nenagh St North Manly</t>
  </si>
  <si>
    <t>18 Lynwood Ave, Cromer</t>
  </si>
  <si>
    <t>6 Bennett Street, Dee Why</t>
  </si>
  <si>
    <t>53 Wandeen rd Clareville</t>
  </si>
  <si>
    <t>33 Myoora Road Terrey Hills</t>
  </si>
  <si>
    <t xml:space="preserve">33 Juliett Street in Enmore </t>
  </si>
  <si>
    <t>46 Waterloo Road, North Epping</t>
  </si>
  <si>
    <t>50 Belmont Parade Mt Colah</t>
  </si>
  <si>
    <t>32 Russell Crescent Westleigh</t>
  </si>
  <si>
    <t xml:space="preserve">5 Timbarra Road Westleigh </t>
  </si>
  <si>
    <t>30 Burra rd Artarmon</t>
  </si>
  <si>
    <t>6 Koomba st Chatswood</t>
  </si>
  <si>
    <t>6 Cooney rd Artarmon</t>
  </si>
  <si>
    <t>5 The Barbette Castlecrag</t>
  </si>
  <si>
    <t xml:space="preserve">15 Barambah Rd Roseville </t>
  </si>
  <si>
    <t>3 the scarp Castlecrag</t>
  </si>
  <si>
    <t>30 oxford street Rozelle</t>
  </si>
  <si>
    <t>Bayside st community garden</t>
  </si>
  <si>
    <t>149-157 Alice st, Newtown</t>
  </si>
  <si>
    <t>2 Fraser Street Lane Cove</t>
  </si>
  <si>
    <t>21 Cheyne Walk Castlecrag</t>
  </si>
  <si>
    <t>77 Cliff Ave Northbridge</t>
  </si>
  <si>
    <t xml:space="preserve">57 Murray St Lane Cove </t>
  </si>
  <si>
    <t>21 De Villiers Avenue Chatswood</t>
  </si>
  <si>
    <t>3/4 Nicholson Street Crows Nest</t>
  </si>
  <si>
    <t>38 The Rampart Castlecrag</t>
  </si>
  <si>
    <t>1 Rutland Ave Castlecrag</t>
  </si>
  <si>
    <t>145 Young St Redfern</t>
  </si>
  <si>
    <t>106 St James Road Bondi Junction</t>
  </si>
  <si>
    <t>1/136 g woolooware road Cronulla </t>
  </si>
  <si>
    <t>194 Grays Point rd Grays Point</t>
  </si>
  <si>
    <t>7 Babbin Place Caringbah</t>
  </si>
  <si>
    <t>28 Wemyss St, Enmore</t>
  </si>
  <si>
    <t>30 Wemyss St, Enmore</t>
  </si>
  <si>
    <t>82 Livingstone Road, Marrickville</t>
  </si>
  <si>
    <t>13 Angel Street, Newtown</t>
  </si>
  <si>
    <t>18 Edith St, St Peters</t>
  </si>
  <si>
    <t>19 Waterside Crescent, Earlwood</t>
  </si>
  <si>
    <t>1 Tycannah rd Northbridge</t>
  </si>
  <si>
    <t>3 Burrendong place Avalon</t>
  </si>
  <si>
    <t>Species</t>
  </si>
  <si>
    <t>9 Seaview St, Cronulla</t>
  </si>
  <si>
    <t>Address</t>
  </si>
  <si>
    <t># stories</t>
  </si>
  <si>
    <t>adjoining backyards</t>
  </si>
  <si>
    <t>Base area of house</t>
  </si>
  <si>
    <t>Area surveyed</t>
  </si>
  <si>
    <t>Free standing</t>
  </si>
  <si>
    <t xml:space="preserve">Outdoor furniture </t>
  </si>
  <si>
    <t>Washing line</t>
  </si>
  <si>
    <t>Shed or cubby</t>
  </si>
  <si>
    <t>Pool or pond</t>
  </si>
  <si>
    <t>Pool</t>
  </si>
  <si>
    <t>Pond/drain</t>
  </si>
  <si>
    <t>Kids play stuff</t>
  </si>
  <si>
    <t>Compost</t>
  </si>
  <si>
    <t>Pets</t>
  </si>
  <si>
    <t>Kids</t>
  </si>
  <si>
    <t># Trees</t>
  </si>
  <si>
    <t>Tree DBH</t>
  </si>
  <si>
    <t>% native veg</t>
  </si>
  <si>
    <t>% hard surfaces</t>
  </si>
  <si>
    <t>% grass</t>
  </si>
  <si>
    <t>% garden beds</t>
  </si>
  <si>
    <t>0–50 cm</t>
  </si>
  <si>
    <t>50–100 cm</t>
  </si>
  <si>
    <t>100–200cm</t>
  </si>
  <si>
    <t>% litter cover</t>
  </si>
  <si>
    <t>% rocks/ sticks</t>
  </si>
  <si>
    <t>dog</t>
  </si>
  <si>
    <t>cat</t>
  </si>
  <si>
    <t>2 cats</t>
  </si>
  <si>
    <t>dog chickens</t>
  </si>
  <si>
    <t>2 dogs 2 cats</t>
  </si>
  <si>
    <t>dog+cat</t>
  </si>
  <si>
    <t>dogs</t>
  </si>
  <si>
    <t>1 cat</t>
  </si>
  <si>
    <t>3 burrendong place Avalon</t>
  </si>
  <si>
    <t>cats</t>
  </si>
  <si>
    <t>2 dogs cat</t>
  </si>
  <si>
    <t>rabbit</t>
  </si>
  <si>
    <t>1 dog</t>
  </si>
  <si>
    <t>dog, cat, chickens</t>
  </si>
  <si>
    <t>bees</t>
  </si>
  <si>
    <t>1 dog, 3 cats</t>
  </si>
  <si>
    <t>chickens</t>
  </si>
  <si>
    <t>some in houses</t>
  </si>
  <si>
    <t>Pet details</t>
  </si>
  <si>
    <t>Dist. Contin.  Bush.</t>
  </si>
  <si>
    <t>Dist. Frag.</t>
  </si>
  <si>
    <t>Abundance</t>
  </si>
  <si>
    <t>Family</t>
  </si>
  <si>
    <t>fine abundance</t>
  </si>
  <si>
    <t>Araneidae</t>
  </si>
  <si>
    <t>Rare</t>
  </si>
  <si>
    <t>Unique</t>
  </si>
  <si>
    <t>Common</t>
  </si>
  <si>
    <t>Very Common</t>
  </si>
  <si>
    <t>Clubonidae</t>
  </si>
  <si>
    <t>Deinopidae</t>
  </si>
  <si>
    <t>Linyphiidae</t>
  </si>
  <si>
    <t>Lycosidae</t>
  </si>
  <si>
    <t>Oxyopidae</t>
  </si>
  <si>
    <t>Salticidae</t>
  </si>
  <si>
    <t>Tetragnathidae</t>
  </si>
  <si>
    <t>Theridiidae</t>
  </si>
  <si>
    <t>Thomisidae</t>
  </si>
  <si>
    <t>Uloboridae</t>
  </si>
  <si>
    <t>None</t>
  </si>
  <si>
    <t>Outer North</t>
  </si>
  <si>
    <t>Inner North</t>
  </si>
  <si>
    <t>Central</t>
  </si>
  <si>
    <t>South</t>
  </si>
  <si>
    <t>garden structures</t>
  </si>
  <si>
    <t>Water source</t>
  </si>
  <si>
    <t>50m %veg</t>
  </si>
  <si>
    <t>50m %building</t>
  </si>
  <si>
    <t>50m %grass</t>
  </si>
  <si>
    <t>50m %hard surface</t>
  </si>
  <si>
    <t>50m %water</t>
  </si>
  <si>
    <t>Guild</t>
  </si>
  <si>
    <t>Dispersal</t>
  </si>
  <si>
    <t>Size</t>
  </si>
  <si>
    <t>Capture lines</t>
  </si>
  <si>
    <t>Ambusher</t>
  </si>
  <si>
    <t>Arkyidae: Arkys juv</t>
  </si>
  <si>
    <t xml:space="preserve">Araneidae: Acroaspis sp. </t>
  </si>
  <si>
    <t>Araneidae: Arachnura sp. 1</t>
  </si>
  <si>
    <t>Araneidae: 'Araneus' sp. 1</t>
  </si>
  <si>
    <t>Araneidae: 'Araneus' sp. 2</t>
  </si>
  <si>
    <t>Araneidae: 'Araneus' sp. 3</t>
  </si>
  <si>
    <t>Araneidae: 'Araneus' sp. 4</t>
  </si>
  <si>
    <t>Araneidae: 'Araneus' sp. 5</t>
  </si>
  <si>
    <t>Araneidae: Argiope sp. 1</t>
  </si>
  <si>
    <t>Araneidae: Argiope sp. 2</t>
  </si>
  <si>
    <t>Araneidae: Cyclosa sp. 1</t>
  </si>
  <si>
    <t>Araneidae: Cyclosa sp. 2</t>
  </si>
  <si>
    <t>Araneidae: 'Eriophora' sp. 1</t>
  </si>
  <si>
    <t>Araneidae: 'Eriophora' sp. 2</t>
  </si>
  <si>
    <t>Araneidae: Heurodes sp. 1</t>
  </si>
  <si>
    <t>Araneidae: Phonognatha sp. 1</t>
  </si>
  <si>
    <t>Araneidae: Phonognatha sp. 2</t>
  </si>
  <si>
    <t>Araneidae: Phonognatha sp. 3</t>
  </si>
  <si>
    <t>Araneidae: Plebs sp. juv</t>
  </si>
  <si>
    <t>Araneidae: Argiope sp. juv</t>
  </si>
  <si>
    <t>Araneidae: spec. juv</t>
  </si>
  <si>
    <t>Araneidae: Plebs sp. 1</t>
  </si>
  <si>
    <t>Araneidae: Plebs sp. 2</t>
  </si>
  <si>
    <t>Araneidae: Plebs sp. 3</t>
  </si>
  <si>
    <t>Araneidae: Plebs sp. 4</t>
  </si>
  <si>
    <t>Araneidae: Poecilopachys sp.</t>
  </si>
  <si>
    <t>Araneidae: spec. juv 2</t>
  </si>
  <si>
    <t>Araneidae: spec. juv 3</t>
  </si>
  <si>
    <t>Araneidae: spec. 1</t>
  </si>
  <si>
    <t>Araneidae: spec. 3</t>
  </si>
  <si>
    <t>Araneidae: spec. 4</t>
  </si>
  <si>
    <t>Araneidae: spec. 5</t>
  </si>
  <si>
    <t>Araneidae: Nephila sp.</t>
  </si>
  <si>
    <t>Arkyidae: Arkys sp. 1</t>
  </si>
  <si>
    <t>Arkyidae: Arkys sp. 2</t>
  </si>
  <si>
    <t>Clubionidae: spec. juv 1</t>
  </si>
  <si>
    <t>Clubionidae: spec. juv 2</t>
  </si>
  <si>
    <t>Clubionidae: spec. juv 3</t>
  </si>
  <si>
    <t>Clubionidae: Clubiona sp. 1</t>
  </si>
  <si>
    <t>Clubionidae: Clubiona sp. 2</t>
  </si>
  <si>
    <t>Clubionidae: Clubiona sp. 4</t>
  </si>
  <si>
    <t>Clubionidae: Clubiona sp. 5</t>
  </si>
  <si>
    <t>Deinopidae: Avella sp.</t>
  </si>
  <si>
    <t>Deinopidae: Deinopis sp.</t>
  </si>
  <si>
    <t>Deinopidae: juv</t>
  </si>
  <si>
    <t>Desidae: Badumna sp.</t>
  </si>
  <si>
    <t>Foliage runner</t>
  </si>
  <si>
    <t>Hersiliidae: Tamopsis sp. 1</t>
  </si>
  <si>
    <t>Ground runner</t>
  </si>
  <si>
    <t>Stiphidiidae</t>
  </si>
  <si>
    <t>Arkyidae</t>
  </si>
  <si>
    <t>Oecobiidae</t>
  </si>
  <si>
    <t>Oecobiidae: Oecobius sp. 1</t>
  </si>
  <si>
    <t>Oxyopidae: juv</t>
  </si>
  <si>
    <t>Oxyopidae: Oxyopes sp. 1</t>
  </si>
  <si>
    <t>Oxyopidae: Oxyopes sp. 2</t>
  </si>
  <si>
    <t>Oxyopidae: Oxyopes sp. 3</t>
  </si>
  <si>
    <t>Oxyopidae: Oxyopes sp. 4</t>
  </si>
  <si>
    <t>Pholcidae</t>
  </si>
  <si>
    <t>Kleptoparasite</t>
  </si>
  <si>
    <t>Hunting style</t>
  </si>
  <si>
    <t>Reduced web</t>
  </si>
  <si>
    <t>Lace web</t>
  </si>
  <si>
    <t>Sheet web</t>
  </si>
  <si>
    <t>Orb web</t>
  </si>
  <si>
    <t>Cobweb</t>
  </si>
  <si>
    <t>Philodromidae</t>
  </si>
  <si>
    <t>Viscid silk</t>
  </si>
  <si>
    <t>Cribellar silk</t>
  </si>
  <si>
    <t>Non-adhesive</t>
  </si>
  <si>
    <t>Theridiidae: Argyrodes sp.</t>
  </si>
  <si>
    <t>Theridiidae: Anelosimus sp. 1</t>
  </si>
  <si>
    <t>Theridiidae: Anelosimus sp. 2</t>
  </si>
  <si>
    <t>Theridiidae: Euryopis sp.</t>
  </si>
  <si>
    <t>Theridiidae: Cryptachaea sp.</t>
  </si>
  <si>
    <t>Theridiidae: Episinus sp.</t>
  </si>
  <si>
    <t>Theridiidae: Juv 1</t>
  </si>
  <si>
    <t>Theridiidae: Latrodectus sp. 1</t>
  </si>
  <si>
    <t>Theridiidae: Latrodectus sp. 2</t>
  </si>
  <si>
    <t>Theridiidae: Moneta sp. 1</t>
  </si>
  <si>
    <t xml:space="preserve">Theridiidae: Moneta sp. 2 </t>
  </si>
  <si>
    <t>Theridiidae: Phoroncidia sp. 1</t>
  </si>
  <si>
    <t>Theridiidae: Theridon sp. 1</t>
  </si>
  <si>
    <t>Theridiidae: Theridon sp. 2</t>
  </si>
  <si>
    <t>Theridiidae: Theridon sp. 3</t>
  </si>
  <si>
    <t>Theridiidae: Theridon sp. 4</t>
  </si>
  <si>
    <t>Theridiidae: Unknown spec. 01</t>
  </si>
  <si>
    <t>Theridiidae: Unknown spec. 02</t>
  </si>
  <si>
    <t>Theridiidae: Unknown spec. 03</t>
  </si>
  <si>
    <t>Theridiidae: Unknown spec. 04</t>
  </si>
  <si>
    <t>Theridiidae: Unknown spec. 05</t>
  </si>
  <si>
    <t>Theridiidae: Unknown spec. 06</t>
  </si>
  <si>
    <t>Theridiidae: Unknown spec. 07</t>
  </si>
  <si>
    <t>Theridiidae: Unknown spec. 08</t>
  </si>
  <si>
    <t>Theridiidae: Unknown spec. 09</t>
  </si>
  <si>
    <t>Theridiidae: Unknown spec. 10</t>
  </si>
  <si>
    <t>Theridiidae: Unknown spec. 11</t>
  </si>
  <si>
    <t>Theridiidae: Unknown spec. 12</t>
  </si>
  <si>
    <t>Theridiidae: Unknown spec. 13</t>
  </si>
  <si>
    <t>Theridiidae: Unknown spec. 14</t>
  </si>
  <si>
    <t>Theridiidae: Unknown spec. 15</t>
  </si>
  <si>
    <t>Theridiidae: Unknown spec. 16</t>
  </si>
  <si>
    <t>Theridiidae: Unknown spec. 17</t>
  </si>
  <si>
    <t>Thomisidae: Sidymella sp. 1</t>
  </si>
  <si>
    <t>Thomisidae: Sidymella sp. 2</t>
  </si>
  <si>
    <t xml:space="preserve">Thomisidae: Bominae spec. </t>
  </si>
  <si>
    <t>Thomisidae: Cymbacha sp. 1</t>
  </si>
  <si>
    <t>Thomisidae: Cymbacha sp. 2</t>
  </si>
  <si>
    <t>Thomisidae: Australomisidia Juv 1</t>
  </si>
  <si>
    <t>Thomisidae: Australomisidia Juv 2</t>
  </si>
  <si>
    <t>Thomisidae: Australomisidia sp. 1</t>
  </si>
  <si>
    <t>Thomisidae: Australomisidia sp. 2</t>
  </si>
  <si>
    <t>Thomisidae: Australomisidia sp. 3</t>
  </si>
  <si>
    <t>Thomisidae: Australomisidia sp. 4</t>
  </si>
  <si>
    <t>Thomisidae: Australomisidia sp. 5</t>
  </si>
  <si>
    <t>Thomisidae: Australomisidia sp. 6</t>
  </si>
  <si>
    <t>Thomisidae: Australomisidia sp. 7</t>
  </si>
  <si>
    <t>Thomisidae: Sidymella sp. 3</t>
  </si>
  <si>
    <t>Thomisidae: Tmarus sp. 1</t>
  </si>
  <si>
    <t>Thomisidae: Tmarus sp. 2</t>
  </si>
  <si>
    <t>Thomisidae: juv</t>
  </si>
  <si>
    <t>Uloboridae: Miagrammopes sp.</t>
  </si>
  <si>
    <t>Uloboridae: Philoponella sp. 1</t>
  </si>
  <si>
    <t>Uloboridae: Philoponella sp. 2</t>
  </si>
  <si>
    <t>Uloboridae: Philoponella sp. 3</t>
  </si>
  <si>
    <t>Uloboridae: Philoponella sp. 4</t>
  </si>
  <si>
    <t>Tetragnathidae: Unknown spec.</t>
  </si>
  <si>
    <t>Tetragnathidae: Tetragnatha sp. 1</t>
  </si>
  <si>
    <t>Tetragnathidae: Tetragnatha sp. 2</t>
  </si>
  <si>
    <t>Tetragnathidae: Leucauge sp. 1</t>
  </si>
  <si>
    <t>Tetragnathidae: Leucauge sp. 2</t>
  </si>
  <si>
    <t>Stiphidiidae: Stiphidion sp.</t>
  </si>
  <si>
    <t>Sparassidae: Neosparassus sp. 2</t>
  </si>
  <si>
    <t>Sparassidae: Neosparassus sp. 1</t>
  </si>
  <si>
    <t>Sparassidae</t>
  </si>
  <si>
    <t>Salticid: Zenodorus sp. 1</t>
  </si>
  <si>
    <t>Salticid: Zenodorus sp. 2</t>
  </si>
  <si>
    <t>Salticid: Zenodorus sp. 3</t>
  </si>
  <si>
    <t>Salticid: Zenodorus sp. 4</t>
  </si>
  <si>
    <t>Salticid: Unknown spec. 1</t>
  </si>
  <si>
    <t>Salticid: Unknown spec. 2</t>
  </si>
  <si>
    <t>Salticid: Unknown spec. 3</t>
  </si>
  <si>
    <t>Salticid: Unknown spec. 4</t>
  </si>
  <si>
    <t>Salticid: Unknown spec. 5</t>
  </si>
  <si>
    <t>Salticid: Unknown spec. 6</t>
  </si>
  <si>
    <t>Salticid: Servaea sp. 1</t>
  </si>
  <si>
    <t>Salticid: Servaea sp. 2</t>
  </si>
  <si>
    <t>Salticid: Servaea sp. 3</t>
  </si>
  <si>
    <t>Salticid: Servaea sp. 4</t>
  </si>
  <si>
    <t>Salticid: Opisthoncus sp. 1</t>
  </si>
  <si>
    <t>Salticid: Opisthoncus sp. 2</t>
  </si>
  <si>
    <t>Salticid: Opisthoncus sp. 3</t>
  </si>
  <si>
    <t>Salticid: Opisthoncus sp. 4</t>
  </si>
  <si>
    <t>Salticid: Opisthoncus sp. 5</t>
  </si>
  <si>
    <t>Salticid: Opisthoncus sp. 6</t>
  </si>
  <si>
    <t>Salticid: Opisthoncus sp. 7</t>
  </si>
  <si>
    <t>Salticid: Opisthoncus sp. 8</t>
  </si>
  <si>
    <t>Salticid: Myrmarachninae spec.</t>
  </si>
  <si>
    <t>Salticid: Helpis sp. 1</t>
  </si>
  <si>
    <t>Salticid: Helpis sp. 2</t>
  </si>
  <si>
    <t>Salticid: Helpis sp. 3</t>
  </si>
  <si>
    <t>Philodromidae: Tibellus sp.</t>
  </si>
  <si>
    <t>Pholcidae: spec.</t>
  </si>
  <si>
    <t>small</t>
  </si>
  <si>
    <t>Araneidae: 'Araneus' sp. 6</t>
  </si>
  <si>
    <t>Araneidae: 'Araneus' sp. 7</t>
  </si>
  <si>
    <t>medium</t>
  </si>
  <si>
    <t>Araneidae: Dolophones sp.</t>
  </si>
  <si>
    <t>large</t>
  </si>
  <si>
    <t>Lycosidae: spec.</t>
  </si>
  <si>
    <t>Lycosidae: juv.</t>
  </si>
  <si>
    <t>Linyphiidae: sp. 5</t>
  </si>
  <si>
    <t>Linyphiidae: sp. 4</t>
  </si>
  <si>
    <t>Linyphiidae: sp. 3</t>
  </si>
  <si>
    <t>Linyphiidae: sp. 2</t>
  </si>
  <si>
    <t>Linyphiidae: sp. 1</t>
  </si>
  <si>
    <t>Salticid: juv.</t>
  </si>
  <si>
    <t xml:space="preserve">Salticid: Maratus sp. </t>
  </si>
  <si>
    <t xml:space="preserve">Salticidae: Damoetas sp. </t>
  </si>
  <si>
    <t>none</t>
  </si>
  <si>
    <t>Thomisidae: Sidymella sp. 4</t>
  </si>
  <si>
    <t>Thomisidae: Sidymella sp. 5</t>
  </si>
  <si>
    <t>ballooning</t>
  </si>
  <si>
    <t>no ballooning</t>
  </si>
  <si>
    <t>Activity</t>
  </si>
  <si>
    <t>nocturnal</t>
  </si>
  <si>
    <t>Foot pads</t>
  </si>
  <si>
    <t>yes</t>
  </si>
  <si>
    <t>diurnal</t>
  </si>
  <si>
    <t>Web builder</t>
  </si>
  <si>
    <t>Hunter</t>
  </si>
  <si>
    <t>Desidae</t>
  </si>
  <si>
    <t>Hersiliidae</t>
  </si>
  <si>
    <t>Information on functional data:</t>
  </si>
  <si>
    <t>Functional data was inferred from literature, following ecological and behavioral studies of related species (same genus or family).</t>
  </si>
  <si>
    <t>Guild: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</si>
  <si>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Web builder: builds silken snare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</si>
  <si>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Hunter: Hunts without the aid of a web (but may actively deploy silk to immobilize prey)</t>
    </r>
  </si>
  <si>
    <t>References: (Benjamin and Zschokke, 2003; Eberhard et al., 2008; Foelix, 2011; Framenau et al., 2014; Liu et al., 2016; Michalko and Pekár, 2016; Pekár and Toft, 2015; Uetz et al., 1999; Whyte and Anderson, 2017)</t>
  </si>
  <si>
    <t>Hunting style: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</si>
  <si>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Orb web: builds an orb web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</si>
  <si>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Cobweb: builds a space web with knock-down- or tangle-lines, occasionally with gumfooted lines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</si>
  <si>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Sheet web: build suspended or substrate bound horizontal sheets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</si>
  <si>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Lace web: builds cribellar lace webs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</si>
  <si>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Reduced web: strongly modified web, which is used in conjunction with a special hunting strategy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</si>
  <si>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Foliage runner: non-web building hunter that actively searches and pursues prey in above-ground habitats; may use sticky silk to immobilize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</si>
  <si>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Ground runner: non-web building hunter that actively searches and pursues prey on the ground; may use sticky silk to immobilize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</si>
  <si>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Ambusher: non-web building hunter that waits for prey to come by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</si>
  <si>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Kleptoparasite: Steals food from webs of other spiders</t>
    </r>
  </si>
  <si>
    <t>Capture lines: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</si>
  <si>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Cribellar silk: utilizes cribellar silk (dry nanofiber-bundles) for prey capture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</si>
  <si>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Viscid silk: utilizes glue coated capture lines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</si>
  <si>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Non-adhesive: adhesive threads are absent in web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</si>
  <si>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None: does not build webs for prey capture</t>
    </r>
  </si>
  <si>
    <t>References: (Benjamin and Zschokke, 2003; Eberhard et al., 2008; Foelix, 2011; Framenau et al., 2014; Whyte and Anderson, 2017)</t>
  </si>
  <si>
    <t>Size: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</si>
  <si>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Small: body length &lt;5 mm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</si>
  <si>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Medium: body length 5-10 mm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</si>
  <si>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Large: body length &gt; 10 mm</t>
    </r>
  </si>
  <si>
    <t>References: (Whyte and Anderson, 2017)</t>
  </si>
  <si>
    <t>Activity: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</si>
  <si>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Diurnal: active during day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</si>
  <si>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Nocturnal: active at night</t>
    </r>
  </si>
  <si>
    <t>References: (Cardoso et al., 2011; Whyte and Anderson, 2017)</t>
  </si>
  <si>
    <t>Dispersal: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</si>
  <si>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Ballooning: performs aerial dispersal via silk-aided wind drift (often only as a juvenile; inferred from family)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</si>
  <si>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 ballooning: not known to perform aerial dispersal or aerial dispersal rare (inferred from family)</t>
    </r>
  </si>
  <si>
    <t>References: (Bonte et al., 2003; Foelix, 2011; Greenstone et al., 1987)</t>
  </si>
  <si>
    <t>Foot pads: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</si>
  <si>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Yes: possesses adhesive foot pads to assist climbing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</si>
  <si>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None: no adhesive foot pads</t>
    </r>
  </si>
  <si>
    <t>References: (Wolff et al., 2013)</t>
  </si>
  <si>
    <t>Literature:</t>
  </si>
  <si>
    <r>
      <t>Benjamin, S. P. and Zschokke, S.</t>
    </r>
    <r>
      <rPr>
        <sz val="11"/>
        <color theme="1"/>
        <rFont val="Calibri"/>
        <family val="2"/>
        <scheme val="minor"/>
      </rPr>
      <t xml:space="preserve"> (2003). Webs of theridiid spiders: construction, structure and evolution. </t>
    </r>
    <r>
      <rPr>
        <i/>
        <sz val="11"/>
        <color theme="1"/>
        <rFont val="Calibri"/>
        <family val="2"/>
        <scheme val="minor"/>
      </rPr>
      <t>Biological Journal of the Linnean Society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78</t>
    </r>
    <r>
      <rPr>
        <sz val="11"/>
        <color theme="1"/>
        <rFont val="Calibri"/>
        <family val="2"/>
        <scheme val="minor"/>
      </rPr>
      <t>, 293-305.</t>
    </r>
  </si>
  <si>
    <r>
      <t>Bonte, D., Vandenbroecke, N., Lens, L. and Maelfait, J.-P.</t>
    </r>
    <r>
      <rPr>
        <sz val="11"/>
        <color theme="1"/>
        <rFont val="Calibri"/>
        <family val="2"/>
        <scheme val="minor"/>
      </rPr>
      <t xml:space="preserve"> (2003). Low propensity for aerial dispersal in specialist spiders from fragmented landscapes. </t>
    </r>
    <r>
      <rPr>
        <i/>
        <sz val="11"/>
        <color theme="1"/>
        <rFont val="Calibri"/>
        <family val="2"/>
        <scheme val="minor"/>
      </rPr>
      <t>Proceedings of the Royal Society of London B: Biological Sciences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270</t>
    </r>
    <r>
      <rPr>
        <sz val="11"/>
        <color theme="1"/>
        <rFont val="Calibri"/>
        <family val="2"/>
        <scheme val="minor"/>
      </rPr>
      <t>, 1601-1607.</t>
    </r>
  </si>
  <si>
    <r>
      <t>Cardoso, P., Pekár, S., Jocqué, R. and Coddington, J. A.</t>
    </r>
    <r>
      <rPr>
        <sz val="11"/>
        <color theme="1"/>
        <rFont val="Calibri"/>
        <family val="2"/>
        <scheme val="minor"/>
      </rPr>
      <t xml:space="preserve"> (2011). Global patterns of guild composition and functional diversity of spiders. </t>
    </r>
    <r>
      <rPr>
        <i/>
        <sz val="11"/>
        <color theme="1"/>
        <rFont val="Calibri"/>
        <family val="2"/>
        <scheme val="minor"/>
      </rPr>
      <t>Plos One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e21710.</t>
    </r>
  </si>
  <si>
    <r>
      <t>Eberhard, W. G., Agnarsson, I. and Levi, H. W.</t>
    </r>
    <r>
      <rPr>
        <sz val="11"/>
        <color theme="1"/>
        <rFont val="Calibri"/>
        <family val="2"/>
        <scheme val="minor"/>
      </rPr>
      <t xml:space="preserve"> (2008). Web forms and the phylogeny of theridiid spiders (Araneae: Theridiidae): chaos from order. </t>
    </r>
    <r>
      <rPr>
        <i/>
        <sz val="11"/>
        <color theme="1"/>
        <rFont val="Calibri"/>
        <family val="2"/>
        <scheme val="minor"/>
      </rPr>
      <t>Systematics and biodiversity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415.</t>
    </r>
  </si>
  <si>
    <r>
      <t>Foelix, R. F.</t>
    </r>
    <r>
      <rPr>
        <sz val="11"/>
        <color theme="1"/>
        <rFont val="Calibri"/>
        <family val="2"/>
        <scheme val="minor"/>
      </rPr>
      <t xml:space="preserve"> (2011). Biology of spiders. Oxford ; New York: Oxford University Press.</t>
    </r>
  </si>
  <si>
    <r>
      <t>Framenau, V. W., Baehr, B. and Zborowski, P.</t>
    </r>
    <r>
      <rPr>
        <sz val="11"/>
        <color theme="1"/>
        <rFont val="Calibri"/>
        <family val="2"/>
        <scheme val="minor"/>
      </rPr>
      <t xml:space="preserve"> (2014). A Guide to the Spiders of Australia: New Holland Publishers.</t>
    </r>
  </si>
  <si>
    <r>
      <t>Greenstone, M. H., Morgan, C. E., Hultsch, A.-L., Farrow, R. A. and Dowse, J.</t>
    </r>
    <r>
      <rPr>
        <sz val="11"/>
        <color theme="1"/>
        <rFont val="Calibri"/>
        <family val="2"/>
        <scheme val="minor"/>
      </rPr>
      <t xml:space="preserve"> (1987). Ballooning spiders in Missouri, USA, and New South Wales, Australia: family and mass distributions. </t>
    </r>
    <r>
      <rPr>
        <i/>
        <sz val="11"/>
        <color theme="1"/>
        <rFont val="Calibri"/>
        <family val="2"/>
        <scheme val="minor"/>
      </rPr>
      <t>Journal of Arachnology</t>
    </r>
    <r>
      <rPr>
        <sz val="11"/>
        <color theme="1"/>
        <rFont val="Calibri"/>
        <family val="2"/>
        <scheme val="minor"/>
      </rPr>
      <t>, 163-170.</t>
    </r>
  </si>
  <si>
    <r>
      <t>Liu, J., May-Collado, L. J., Pekár, S. and Agnarsson, I.</t>
    </r>
    <r>
      <rPr>
        <sz val="11"/>
        <color theme="1"/>
        <rFont val="Calibri"/>
        <family val="2"/>
        <scheme val="minor"/>
      </rPr>
      <t xml:space="preserve"> (2016). A revised and dated phylogeny of cobweb spiders (Araneae, Araneoidea, Theridiidae): a predatory Cretaceous lineage diversifying in the era of the ants (Hymenoptera, Formicidae). </t>
    </r>
    <r>
      <rPr>
        <i/>
        <sz val="11"/>
        <color theme="1"/>
        <rFont val="Calibri"/>
        <family val="2"/>
        <scheme val="minor"/>
      </rPr>
      <t>Molecular Phylogenetics and Evolution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94</t>
    </r>
    <r>
      <rPr>
        <sz val="11"/>
        <color theme="1"/>
        <rFont val="Calibri"/>
        <family val="2"/>
        <scheme val="minor"/>
      </rPr>
      <t>, 658-675.</t>
    </r>
  </si>
  <si>
    <r>
      <t>Michalko, R. and Pekár, S.</t>
    </r>
    <r>
      <rPr>
        <sz val="11"/>
        <color theme="1"/>
        <rFont val="Calibri"/>
        <family val="2"/>
        <scheme val="minor"/>
      </rPr>
      <t xml:space="preserve"> (2016). Different hunting strategies of generalist predators result in functional differences. </t>
    </r>
    <r>
      <rPr>
        <i/>
        <sz val="11"/>
        <color theme="1"/>
        <rFont val="Calibri"/>
        <family val="2"/>
        <scheme val="minor"/>
      </rPr>
      <t>Oecologia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181</t>
    </r>
    <r>
      <rPr>
        <sz val="11"/>
        <color theme="1"/>
        <rFont val="Calibri"/>
        <family val="2"/>
        <scheme val="minor"/>
      </rPr>
      <t>, 1187-1197.</t>
    </r>
  </si>
  <si>
    <r>
      <t>Pekár, S. and Toft, S.</t>
    </r>
    <r>
      <rPr>
        <sz val="11"/>
        <color theme="1"/>
        <rFont val="Calibri"/>
        <family val="2"/>
        <scheme val="minor"/>
      </rPr>
      <t xml:space="preserve"> (2015). Trophic specialisation in a predatory group: the case of prey‐specialised spiders (Araneae). </t>
    </r>
    <r>
      <rPr>
        <i/>
        <sz val="11"/>
        <color theme="1"/>
        <rFont val="Calibri"/>
        <family val="2"/>
        <scheme val="minor"/>
      </rPr>
      <t>Biological Reviews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90</t>
    </r>
    <r>
      <rPr>
        <sz val="11"/>
        <color theme="1"/>
        <rFont val="Calibri"/>
        <family val="2"/>
        <scheme val="minor"/>
      </rPr>
      <t>, 744-761.</t>
    </r>
  </si>
  <si>
    <r>
      <t>Uetz, G. W., Halaj, J. and Cady, A. B.</t>
    </r>
    <r>
      <rPr>
        <sz val="11"/>
        <color theme="1"/>
        <rFont val="Calibri"/>
        <family val="2"/>
        <scheme val="minor"/>
      </rPr>
      <t xml:space="preserve"> (1999). Guild structure of spiders in major crops. </t>
    </r>
    <r>
      <rPr>
        <i/>
        <sz val="11"/>
        <color theme="1"/>
        <rFont val="Calibri"/>
        <family val="2"/>
        <scheme val="minor"/>
      </rPr>
      <t>Journal of Arachnology</t>
    </r>
    <r>
      <rPr>
        <sz val="11"/>
        <color theme="1"/>
        <rFont val="Calibri"/>
        <family val="2"/>
        <scheme val="minor"/>
      </rPr>
      <t>, 270-280.</t>
    </r>
  </si>
  <si>
    <r>
      <t>Whyte, R. and Anderson, G.</t>
    </r>
    <r>
      <rPr>
        <sz val="11"/>
        <color theme="1"/>
        <rFont val="Calibri"/>
        <family val="2"/>
        <scheme val="minor"/>
      </rPr>
      <t xml:space="preserve"> (2017). A field guide to spiders of Australia: CSIRO PUBLISHING.</t>
    </r>
  </si>
  <si>
    <r>
      <t>Wolff, J. O., Nentwig, W. and Gorb, S. N.</t>
    </r>
    <r>
      <rPr>
        <sz val="11"/>
        <color theme="1"/>
        <rFont val="Calibri"/>
        <family val="2"/>
        <scheme val="minor"/>
      </rPr>
      <t xml:space="preserve"> (2013). The great silk alternative: multiple co-evolution of web loss and sticky hairs in spiders. </t>
    </r>
    <r>
      <rPr>
        <i/>
        <sz val="11"/>
        <color theme="1"/>
        <rFont val="Calibri"/>
        <family val="2"/>
        <scheme val="minor"/>
      </rPr>
      <t>Plos One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, e62682.</t>
    </r>
  </si>
  <si>
    <t>Sydney spider community data set - TRAITS INFO (Author: Jonas WOLFF)</t>
  </si>
  <si>
    <t>Sp</t>
  </si>
  <si>
    <t>sp1</t>
  </si>
  <si>
    <t>sp2</t>
  </si>
  <si>
    <t>sp3</t>
  </si>
  <si>
    <t>sp5</t>
  </si>
  <si>
    <t>sp4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</si>
  <si>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</si>
  <si>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</si>
  <si>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</si>
  <si>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</si>
  <si>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</si>
  <si>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</si>
  <si>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</si>
  <si>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</si>
  <si>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</si>
  <si>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</si>
  <si>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</si>
  <si>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</si>
  <si>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</si>
  <si>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</si>
  <si>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</si>
  <si>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</si>
  <si>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</si>
  <si>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</si>
  <si>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</si>
  <si>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</si>
  <si>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</si>
  <si>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</si>
  <si>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</si>
  <si>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</si>
  <si>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</si>
  <si>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</si>
  <si>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</si>
  <si>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</si>
  <si>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</si>
  <si>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</si>
  <si>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</si>
  <si>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</si>
  <si>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</si>
  <si>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</si>
  <si>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</si>
  <si>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</si>
  <si>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</si>
  <si>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</si>
  <si>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</si>
  <si>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</si>
  <si>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</si>
  <si>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</si>
  <si>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</si>
  <si>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</si>
  <si>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</si>
  <si>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</si>
  <si>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</si>
  <si>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</si>
  <si>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</si>
  <si>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</si>
  <si>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</si>
  <si>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</si>
  <si>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</si>
  <si>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</si>
  <si>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</si>
  <si>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</si>
  <si>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</si>
  <si>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</si>
  <si>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</si>
  <si>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</si>
  <si>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</si>
  <si>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</si>
  <si>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</si>
  <si>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</si>
  <si>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</si>
  <si>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</si>
  <si>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</si>
  <si>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</si>
  <si>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</si>
  <si>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</si>
  <si>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</si>
  <si>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</si>
  <si>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</si>
  <si>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</si>
  <si>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</si>
  <si>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</si>
  <si>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</si>
  <si>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</si>
  <si>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</si>
  <si>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</si>
  <si>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</si>
  <si>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</si>
  <si>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</si>
  <si>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</si>
  <si>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</si>
  <si>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</si>
  <si>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</si>
  <si>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</si>
  <si>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</si>
  <si>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</si>
  <si>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</si>
  <si>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</si>
  <si>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</si>
  <si>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</si>
  <si>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</si>
  <si>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</si>
  <si>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</si>
  <si>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</si>
  <si>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sp104</t>
  </si>
  <si>
    <t>sp105</t>
  </si>
  <si>
    <t>sp106</t>
  </si>
  <si>
    <t>sp107</t>
  </si>
  <si>
    <t>sp108</t>
  </si>
  <si>
    <t>sp109</t>
  </si>
  <si>
    <t>sp110</t>
  </si>
  <si>
    <t>sp111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</si>
  <si>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</si>
  <si>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</si>
  <si>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</si>
  <si>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</si>
  <si>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</si>
  <si>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</si>
  <si>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</si>
  <si>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</si>
  <si>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</si>
  <si>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</si>
  <si>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</si>
  <si>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</si>
  <si>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</si>
  <si>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</si>
  <si>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</si>
  <si>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</si>
  <si>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</si>
  <si>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</si>
  <si>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</si>
  <si>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</si>
  <si>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</si>
  <si>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</si>
  <si>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</si>
  <si>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</si>
  <si>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sp136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</si>
  <si>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</si>
  <si>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</si>
  <si>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</si>
  <si>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</si>
  <si>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</si>
  <si>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</si>
  <si>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</si>
  <si>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</si>
  <si>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</si>
  <si>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</si>
  <si>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</si>
  <si>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</si>
  <si>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</si>
  <si>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</si>
  <si>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</si>
  <si>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</si>
  <si>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</si>
  <si>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</si>
  <si>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</si>
  <si>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sp156</t>
  </si>
  <si>
    <t>sp157</t>
  </si>
  <si>
    <t>sp158</t>
  </si>
  <si>
    <t>sp159</t>
  </si>
  <si>
    <t>sp160</t>
  </si>
  <si>
    <t>Sites</t>
  </si>
  <si>
    <t>SiteID</t>
  </si>
  <si>
    <t>SiteRegion</t>
  </si>
  <si>
    <t>Total area (m^2)</t>
  </si>
  <si>
    <t>Fenced</t>
  </si>
  <si>
    <t>DistBush</t>
  </si>
  <si>
    <t>Water</t>
  </si>
  <si>
    <t>TotArea</t>
  </si>
  <si>
    <t>Total area of the property</t>
  </si>
  <si>
    <t>GdStruct</t>
  </si>
  <si>
    <t>NbTrees</t>
  </si>
  <si>
    <t>PercNatVg</t>
  </si>
  <si>
    <t>PercHardSurf</t>
  </si>
  <si>
    <t>PercGrass</t>
  </si>
  <si>
    <t>PercGdBeds</t>
  </si>
  <si>
    <t>PercLittCov</t>
  </si>
  <si>
    <t>PercRocksSticks</t>
  </si>
  <si>
    <t>50mPercVg</t>
  </si>
  <si>
    <t>50mPercBuild</t>
  </si>
  <si>
    <t>50mPercGrass</t>
  </si>
  <si>
    <t>50mPercHardSurf</t>
  </si>
  <si>
    <t>50mPercWater</t>
  </si>
  <si>
    <t>We removed 25 species from analyses because they had NA in their trait information:</t>
  </si>
  <si>
    <t>Y</t>
  </si>
  <si>
    <t>X</t>
  </si>
  <si>
    <t>We removed two sites that had NA in their envir info:</t>
  </si>
  <si>
    <t xml:space="preserve">40 species were recorded nowhere and were removed for analyses: </t>
  </si>
  <si>
    <t>Matrix</t>
  </si>
  <si>
    <t>Entry</t>
  </si>
  <si>
    <t>Unit</t>
  </si>
  <si>
    <t>Unit or factor levels</t>
  </si>
  <si>
    <t>Description</t>
  </si>
  <si>
    <t>comm</t>
  </si>
  <si>
    <t>Site identifier</t>
  </si>
  <si>
    <t>[all species]</t>
  </si>
  <si>
    <t xml:space="preserve"> </t>
  </si>
  <si>
    <t>traits</t>
  </si>
  <si>
    <t>Web builder, Hunter</t>
  </si>
  <si>
    <t>(Web builder) Builds silken snare to capture prey;  (Hunter) Hunts without the aid of a web (but may actively deploy silk to immobilize prey)</t>
  </si>
  <si>
    <t>Orb web, Cobweb, Reduced web, Sheet web, Lace web, Ambusher, Foliage runner, Ground runner,  Kleptoparasite</t>
  </si>
  <si>
    <t>(Orb web) builds an orb web to capture prey;  (Cobweb) Builds a space web with knock-down- or tangle-lines, occasionally with gumfooted; (Sheet web) Build suspended or substrate bound horizontal sheets to capture prey; (Lace web) Builds cribellar lace webs to capture prey; (Reduced web) Strongly modified web, which is used in conjunction with a special hunting strategy;   (Foliage runner) Non-web building hunter that actively searches and pursues prey in above-ground habitats; may use sticky silk to immobilize prey;  (Ground runner) Non-web building hunter that actively searches and pursues prey on the ground; may use sticky silk to immobilize prey; (Ambusher) Non-web building hunter that waits for prey to come by;  (Kleptoparasite) Steals food from webs of other spiders</t>
  </si>
  <si>
    <t>Cribellar silk, Viscid silk, Non-adhesive, None</t>
  </si>
  <si>
    <t>(Cribellar silk) Utilizes cribellar silk (dry nanofiber-bundles) for prey capture;  (Viscid silk) Utilizes glue coated capture lines; (Non-adhesive) Adhesive threads are absent in web;  (None) Does not build webs for prey capture</t>
  </si>
  <si>
    <t>Body Size</t>
  </si>
  <si>
    <t>Small, Medium, Large</t>
  </si>
  <si>
    <t>(Small) Body length &lt;5 mm; (Medium) Body length 5-10 mm; (Large) Body length &gt; 10 mm</t>
  </si>
  <si>
    <t>Period of activity</t>
  </si>
  <si>
    <t>Durnal, Nocturnal</t>
  </si>
  <si>
    <t>(Diurnal) Active during day; (Nocturnal) Active at night</t>
  </si>
  <si>
    <t>Type of Dispersal</t>
  </si>
  <si>
    <t>Ballooning, No ballooning</t>
  </si>
  <si>
    <t>(Ballooning) Performs aerial dispersal via silk-aided wind drift (often only as a juvenile; inferred from family); (No ballooning) Not known to perform aerial dispersal or aerial dispersal rare (inferred from family)</t>
  </si>
  <si>
    <t>Possession of foot pads</t>
  </si>
  <si>
    <t>Yes, No</t>
  </si>
  <si>
    <t>(Yes) Possesses adhesive foot pads to assist climbing; (None) No adhesive foot pads</t>
  </si>
  <si>
    <t>envir</t>
  </si>
  <si>
    <t>Site region</t>
  </si>
  <si>
    <t>South, Central, Outer North, Inner North</t>
  </si>
  <si>
    <t>Stoires number</t>
  </si>
  <si>
    <t>Adjoining backyards</t>
  </si>
  <si>
    <t>Distance between the bushes</t>
  </si>
  <si>
    <t>m</t>
  </si>
  <si>
    <t>meter</t>
  </si>
  <si>
    <t xml:space="preserve">Dist. Frag. </t>
  </si>
  <si>
    <t>Distance between fragments</t>
  </si>
  <si>
    <t>Total area m²</t>
  </si>
  <si>
    <r>
      <t>m</t>
    </r>
    <r>
      <rPr>
        <sz val="11"/>
        <color theme="1"/>
        <rFont val="Calibri"/>
        <family val="2"/>
      </rPr>
      <t>²</t>
    </r>
  </si>
  <si>
    <t>square meter</t>
  </si>
  <si>
    <t>ha</t>
  </si>
  <si>
    <t>hectare</t>
  </si>
  <si>
    <t>Fenced gardens</t>
  </si>
  <si>
    <t>quantity</t>
  </si>
  <si>
    <t>Free standings gardens</t>
  </si>
  <si>
    <t>Outdoor garden furniture</t>
  </si>
  <si>
    <t>Washing lines</t>
  </si>
  <si>
    <t>Shed pr bubby</t>
  </si>
  <si>
    <t>Shed or cubby are small garden houses or equipment storage boxes</t>
  </si>
  <si>
    <t>Garden structures</t>
  </si>
  <si>
    <t>Garden structures (furniture, play equipment)</t>
  </si>
  <si>
    <t>Pool or ponds number</t>
  </si>
  <si>
    <t xml:space="preserve">Pool number </t>
  </si>
  <si>
    <t xml:space="preserve">Ponds/drains number </t>
  </si>
  <si>
    <t xml:space="preserve">Water sources number </t>
  </si>
  <si>
    <t>Water sources (pools or ponds)</t>
  </si>
  <si>
    <t>Composts number</t>
  </si>
  <si>
    <t>Pets number in residence</t>
  </si>
  <si>
    <t>Number of pets in residence</t>
  </si>
  <si>
    <t>Kids  number in residence</t>
  </si>
  <si>
    <t>Number of kids in residence</t>
  </si>
  <si>
    <t xml:space="preserve">Nb Trees </t>
  </si>
  <si>
    <t>Trees number</t>
  </si>
  <si>
    <t>cm</t>
  </si>
  <si>
    <t>centimeter</t>
  </si>
  <si>
    <t>Tree diamter at  breast height</t>
  </si>
  <si>
    <t>Native vegetation</t>
  </si>
  <si>
    <t>%</t>
  </si>
  <si>
    <t>percentage</t>
  </si>
  <si>
    <t>Percentage of native vegetation</t>
  </si>
  <si>
    <t>Hard surfaces</t>
  </si>
  <si>
    <t>Percentage of hard surfaces</t>
  </si>
  <si>
    <t>Grass</t>
  </si>
  <si>
    <t>Percentage of grass</t>
  </si>
  <si>
    <t>Garden beds</t>
  </si>
  <si>
    <t>Percentage of garden beds</t>
  </si>
  <si>
    <t xml:space="preserve">Microhabitat (0-50 cm) </t>
  </si>
  <si>
    <t>Vegetastion habitat complexity that is quatified at  0 - 50 cm, calculated by using a visual estimation of the percentage of vegetation cover to the nearest</t>
  </si>
  <si>
    <t>Microhabitat (50-100 cm)</t>
  </si>
  <si>
    <t>Vegetation habitat complexity that is quatified at  50-100 cm, calculated by using a visual estimation of the percentage of vegetation cover to the nearest</t>
  </si>
  <si>
    <t>Microhabitat (100-200 cm)</t>
  </si>
  <si>
    <t>Vegetation habitat complexity that is quatified at  100-200 cm, calculated by using a visual estimation of the percentage of vegetation cover to the nearest</t>
  </si>
  <si>
    <t>Litter cover</t>
  </si>
  <si>
    <t>Percentage of litter cover</t>
  </si>
  <si>
    <t>Rocks/ sticks</t>
  </si>
  <si>
    <t>Percentage of rocks and sticks</t>
  </si>
  <si>
    <t>Vegetation area (50 m)</t>
  </si>
  <si>
    <t>Percentage of vegetation area within 50 m</t>
  </si>
  <si>
    <t>Building area (50 m)</t>
  </si>
  <si>
    <t>Percentage of building area within 50 m</t>
  </si>
  <si>
    <t>Grass area (50 m)</t>
  </si>
  <si>
    <t>Percentage of grass area within 50 m</t>
  </si>
  <si>
    <t>Hard surface (50 m)</t>
  </si>
  <si>
    <t>Percentage of hard surface area within 50 m</t>
  </si>
  <si>
    <t>Water area (50 m)</t>
  </si>
  <si>
    <t>Percentage of water area within 50 m</t>
  </si>
  <si>
    <t>coord</t>
  </si>
  <si>
    <t xml:space="preserve">Longitude </t>
  </si>
  <si>
    <t>Degree</t>
  </si>
  <si>
    <t>Latitude</t>
  </si>
  <si>
    <t>Taxon</t>
  </si>
  <si>
    <t>TaxCode</t>
  </si>
  <si>
    <t>Trait information:</t>
  </si>
  <si>
    <t>Contact person:</t>
  </si>
  <si>
    <t>Elizabeth C Lowe</t>
  </si>
  <si>
    <t>lizzy.lowe@mq.edu.au</t>
  </si>
  <si>
    <t>Jonas Wolff</t>
  </si>
  <si>
    <t>jonas.wolff@mq.edu.au</t>
  </si>
  <si>
    <t>Totals</t>
  </si>
  <si>
    <t>Artarmon 1</t>
  </si>
  <si>
    <t>Artarmon 2</t>
  </si>
  <si>
    <t>Artarmon 3</t>
  </si>
  <si>
    <t>Botanic gardens 1</t>
  </si>
  <si>
    <t>Botanic Gardens 2</t>
  </si>
  <si>
    <t>Botanic Gardens 3</t>
  </si>
  <si>
    <t>Botany Bay 1</t>
  </si>
  <si>
    <t>Botany bay 2</t>
  </si>
  <si>
    <t>Botany Bay 3</t>
  </si>
  <si>
    <t>Carss Park 1</t>
  </si>
  <si>
    <t>Carss Park 2</t>
  </si>
  <si>
    <t>Carss Park 3</t>
  </si>
  <si>
    <t>castle cove 1</t>
  </si>
  <si>
    <t>Castle cove 2</t>
  </si>
  <si>
    <t>castle cove 3</t>
  </si>
  <si>
    <t>Centennial park 1</t>
  </si>
  <si>
    <t>Centennial park 2</t>
  </si>
  <si>
    <t>Clovelly</t>
  </si>
  <si>
    <t>DT reserve 1</t>
  </si>
  <si>
    <t>DT reserve 2</t>
  </si>
  <si>
    <t>Dt reserve 2</t>
  </si>
  <si>
    <t>DT reserve 3</t>
  </si>
  <si>
    <t>Girrahween 1</t>
  </si>
  <si>
    <t>Girrahween 2</t>
  </si>
  <si>
    <t>Girrahween 3</t>
  </si>
  <si>
    <t>KRG 1</t>
  </si>
  <si>
    <t>KRG 2</t>
  </si>
  <si>
    <t>KRG 3</t>
  </si>
  <si>
    <t>KRG 4</t>
  </si>
  <si>
    <t>La perouse</t>
  </si>
  <si>
    <t>Lane cove 1</t>
  </si>
  <si>
    <t>Lane cove 2</t>
  </si>
  <si>
    <t>Lane cove 3</t>
  </si>
  <si>
    <t>Oatley 1</t>
  </si>
  <si>
    <t>Oatley 2</t>
  </si>
  <si>
    <t>Oatley 3</t>
  </si>
  <si>
    <t>Primrose park 1</t>
  </si>
  <si>
    <t>Primrose Park 2</t>
  </si>
  <si>
    <t>Primrose Park 3</t>
  </si>
  <si>
    <t>Royal (Audley) 2</t>
  </si>
  <si>
    <t>Royal (visitors center) 1</t>
  </si>
  <si>
    <t>Sydney Park 1</t>
  </si>
  <si>
    <t>Sydney Park 2</t>
  </si>
  <si>
    <t>Sydney Park 3</t>
  </si>
  <si>
    <t>Wellings 1</t>
  </si>
  <si>
    <t>Wellings 2</t>
  </si>
  <si>
    <t>Wellings 3</t>
  </si>
  <si>
    <t>Wellings Reserve 3</t>
  </si>
  <si>
    <t>NA</t>
  </si>
  <si>
    <t>Variable</t>
  </si>
  <si>
    <t>Species identifier</t>
  </si>
  <si>
    <t>number of individuals</t>
  </si>
  <si>
    <t>For each species, number of individuals observed by a visual search conducted within a 10x10 m survey area for 40 min. The vegetation habitat complexity was quantified at 0–50, 50–100 and 100–200 cm for ach plot using a visual estimation of the percentage of vegetation cover to the nearest 10%.
NB: 65 species were removed (see the Notes sheet for more details).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</si>
</sst>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10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indent="5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 indent="8"/>
    </xf>
    <xf numFmtId="0" fontId="0" fillId="0" borderId="0" xfId="0" applyAlignment="1">
      <alignment horizontal="center"/>
    </xf>
    <xf numFmtId="0" fontId="12" fillId="0" borderId="4" xfId="0" applyFont="1" applyBorder="1"/>
    <xf numFmtId="0" fontId="0" fillId="0" borderId="4" xfId="0" applyBorder="1"/>
    <xf numFmtId="0" fontId="0" fillId="5" borderId="0" xfId="0" applyFill="1"/>
    <xf numFmtId="0" fontId="0" fillId="0" borderId="0" xfId="0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/>
    </xf>
    <xf numFmtId="0" fontId="0" fillId="2" borderId="0" xfId="0" applyFill="1" applyAlignment="1">
      <alignment vertical="top" wrapText="1"/>
    </xf>
    <xf numFmtId="0" fontId="8" fillId="2" borderId="2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1" fontId="0" fillId="3" borderId="1" xfId="0" applyNumberFormat="1" applyFill="1" applyBorder="1" applyAlignment="1">
      <alignment vertical="top" wrapText="1"/>
    </xf>
    <xf numFmtId="10" fontId="0" fillId="3" borderId="1" xfId="0" applyNumberFormat="1" applyFill="1" applyBorder="1" applyAlignment="1">
      <alignment vertical="top"/>
    </xf>
    <xf numFmtId="10" fontId="0" fillId="3" borderId="1" xfId="0" applyNumberFormat="1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0" fontId="0" fillId="4" borderId="1" xfId="0" applyFont="1" applyFill="1" applyBorder="1" applyAlignment="1">
      <alignment vertical="top"/>
    </xf>
    <xf numFmtId="0" fontId="0" fillId="4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0" fontId="11" fillId="4" borderId="1" xfId="0" applyFont="1" applyFill="1" applyBorder="1" applyAlignment="1">
      <alignment vertical="top"/>
    </xf>
    <xf numFmtId="0" fontId="0" fillId="6" borderId="1" xfId="0" applyFill="1" applyBorder="1" applyAlignment="1">
      <alignment vertical="top"/>
    </xf>
    <xf numFmtId="0" fontId="0" fillId="6" borderId="1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521874</xdr:colOff>
      <xdr:row>4</xdr:row>
      <xdr:rowOff>0</xdr:rowOff>
    </xdr:from>
    <xdr:to>
      <xdr:col>22</xdr:col>
      <xdr:colOff>465913</xdr:colOff>
      <xdr:row>37</xdr:row>
      <xdr:rowOff>84653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6274" y="371474"/>
          <a:ext cx="4820839" cy="63711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66"/>
  <sheetViews>
    <sheetView topLeftCell="AX1" workbookViewId="0">
      <selection activeCell="B1" sqref="B1:CR1"/>
    </sheetView>
  </sheetViews>
  <sheetFormatPr defaultRowHeight="15" x14ac:dyDescent="0.25"/>
  <cols>
    <col min="1" max="1" width="5.28515625" bestFit="1" customWidth="1"/>
    <col min="2" max="8" width="4" bestFit="1" customWidth="1"/>
    <col min="9" max="66" width="5" bestFit="1" customWidth="1"/>
    <col min="67" max="96" width="6" bestFit="1" customWidth="1"/>
  </cols>
  <sheetData>
    <row r="1" spans="1:96" x14ac:dyDescent="0.25">
      <c r="A1" t="s">
        <v>559</v>
      </c>
      <c r="B1" t="s">
        <v>400</v>
      </c>
      <c r="C1" t="s">
        <v>401</v>
      </c>
      <c r="D1" t="s">
        <v>403</v>
      </c>
      <c r="E1" t="s">
        <v>402</v>
      </c>
      <c r="F1" t="s">
        <v>405</v>
      </c>
      <c r="G1" t="s">
        <v>406</v>
      </c>
      <c r="H1" t="s">
        <v>407</v>
      </c>
      <c r="I1" t="s">
        <v>408</v>
      </c>
      <c r="J1" t="s">
        <v>409</v>
      </c>
      <c r="K1" t="s">
        <v>410</v>
      </c>
      <c r="L1" t="s">
        <v>411</v>
      </c>
      <c r="M1" t="s">
        <v>412</v>
      </c>
      <c r="N1" t="s">
        <v>413</v>
      </c>
      <c r="O1" t="s">
        <v>414</v>
      </c>
      <c r="P1" t="s">
        <v>415</v>
      </c>
      <c r="Q1" t="s">
        <v>420</v>
      </c>
      <c r="R1" t="s">
        <v>422</v>
      </c>
      <c r="S1" t="s">
        <v>423</v>
      </c>
      <c r="T1" t="s">
        <v>424</v>
      </c>
      <c r="U1" t="s">
        <v>427</v>
      </c>
      <c r="V1" t="s">
        <v>428</v>
      </c>
      <c r="W1" t="s">
        <v>433</v>
      </c>
      <c r="X1" t="s">
        <v>435</v>
      </c>
      <c r="Y1" t="s">
        <v>436</v>
      </c>
      <c r="Z1" t="s">
        <v>437</v>
      </c>
      <c r="AA1" t="s">
        <v>440</v>
      </c>
      <c r="AB1" t="s">
        <v>441</v>
      </c>
      <c r="AC1" t="s">
        <v>442</v>
      </c>
      <c r="AD1" t="s">
        <v>443</v>
      </c>
      <c r="AE1" t="s">
        <v>445</v>
      </c>
      <c r="AF1" t="s">
        <v>446</v>
      </c>
      <c r="AG1" t="s">
        <v>447</v>
      </c>
      <c r="AH1" t="s">
        <v>448</v>
      </c>
      <c r="AI1" t="s">
        <v>450</v>
      </c>
      <c r="AJ1" t="s">
        <v>451</v>
      </c>
      <c r="AK1" t="s">
        <v>454</v>
      </c>
      <c r="AL1" t="s">
        <v>456</v>
      </c>
      <c r="AM1" t="s">
        <v>458</v>
      </c>
      <c r="AN1" t="s">
        <v>459</v>
      </c>
      <c r="AO1" t="s">
        <v>460</v>
      </c>
      <c r="AP1" t="s">
        <v>461</v>
      </c>
      <c r="AQ1" t="s">
        <v>462</v>
      </c>
      <c r="AR1" t="s">
        <v>464</v>
      </c>
      <c r="AS1" t="s">
        <v>465</v>
      </c>
      <c r="AT1" t="s">
        <v>466</v>
      </c>
      <c r="AU1" t="s">
        <v>467</v>
      </c>
      <c r="AV1" t="s">
        <v>468</v>
      </c>
      <c r="AW1" t="s">
        <v>469</v>
      </c>
      <c r="AX1" t="s">
        <v>471</v>
      </c>
      <c r="AY1" t="s">
        <v>472</v>
      </c>
      <c r="AZ1" t="s">
        <v>475</v>
      </c>
      <c r="BA1" t="s">
        <v>476</v>
      </c>
      <c r="BB1" t="s">
        <v>477</v>
      </c>
      <c r="BC1" t="s">
        <v>479</v>
      </c>
      <c r="BD1" t="s">
        <v>480</v>
      </c>
      <c r="BE1" t="s">
        <v>482</v>
      </c>
      <c r="BF1" t="s">
        <v>484</v>
      </c>
      <c r="BG1" t="s">
        <v>486</v>
      </c>
      <c r="BH1" t="s">
        <v>487</v>
      </c>
      <c r="BI1" t="s">
        <v>491</v>
      </c>
      <c r="BJ1" t="s">
        <v>493</v>
      </c>
      <c r="BK1" t="s">
        <v>494</v>
      </c>
      <c r="BL1" t="s">
        <v>495</v>
      </c>
      <c r="BM1" t="s">
        <v>496</v>
      </c>
      <c r="BN1" t="s">
        <v>497</v>
      </c>
      <c r="BO1" t="s">
        <v>500</v>
      </c>
      <c r="BP1" t="s">
        <v>501</v>
      </c>
      <c r="BQ1" t="s">
        <v>502</v>
      </c>
      <c r="BR1" t="s">
        <v>503</v>
      </c>
      <c r="BS1" t="s">
        <v>504</v>
      </c>
      <c r="BT1" t="s">
        <v>508</v>
      </c>
      <c r="BU1" t="s">
        <v>509</v>
      </c>
      <c r="BV1" t="s">
        <v>513</v>
      </c>
      <c r="BW1" t="s">
        <v>514</v>
      </c>
      <c r="BX1" t="s">
        <v>515</v>
      </c>
      <c r="BY1" t="s">
        <v>537</v>
      </c>
      <c r="BZ1" t="s">
        <v>538</v>
      </c>
      <c r="CA1" t="s">
        <v>539</v>
      </c>
      <c r="CB1" t="s">
        <v>540</v>
      </c>
      <c r="CC1" t="s">
        <v>542</v>
      </c>
      <c r="CD1" t="s">
        <v>543</v>
      </c>
      <c r="CE1" t="s">
        <v>544</v>
      </c>
      <c r="CF1" t="s">
        <v>545</v>
      </c>
      <c r="CG1" t="s">
        <v>546</v>
      </c>
      <c r="CH1" t="s">
        <v>547</v>
      </c>
      <c r="CI1" t="s">
        <v>548</v>
      </c>
      <c r="CJ1" t="s">
        <v>549</v>
      </c>
      <c r="CK1" t="s">
        <v>550</v>
      </c>
      <c r="CL1" t="s">
        <v>551</v>
      </c>
      <c r="CM1" t="s">
        <v>553</v>
      </c>
      <c r="CN1" t="s">
        <v>554</v>
      </c>
      <c r="CO1" t="s">
        <v>555</v>
      </c>
      <c r="CP1" t="s">
        <v>556</v>
      </c>
      <c r="CQ1" t="s">
        <v>557</v>
      </c>
      <c r="CR1" t="s">
        <v>558</v>
      </c>
    </row>
    <row r="2" spans="1:96" x14ac:dyDescent="0.25">
      <c r="A2">
        <v>1</v>
      </c>
      <c r="B2">
        <v>0</v>
      </c>
      <c r="C2">
        <v>1</v>
      </c>
      <c r="D2">
        <v>0</v>
      </c>
      <c r="E2">
        <v>0</v>
      </c>
      <c r="F2">
        <v>2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3</v>
      </c>
      <c r="R2">
        <v>0</v>
      </c>
      <c r="S2">
        <v>6</v>
      </c>
      <c r="T2">
        <v>3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2</v>
      </c>
      <c r="AB2">
        <v>0</v>
      </c>
      <c r="AC2">
        <v>0</v>
      </c>
      <c r="AD2">
        <v>0</v>
      </c>
      <c r="AE2">
        <v>0</v>
      </c>
      <c r="AF2">
        <v>0</v>
      </c>
      <c r="AG2">
        <v>3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1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11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1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1</v>
      </c>
      <c r="CK2">
        <v>0</v>
      </c>
      <c r="CL2">
        <v>0</v>
      </c>
      <c r="CM2">
        <v>0</v>
      </c>
      <c r="CN2">
        <v>0</v>
      </c>
      <c r="CO2">
        <v>11</v>
      </c>
      <c r="CP2">
        <v>0</v>
      </c>
      <c r="CQ2">
        <v>0</v>
      </c>
      <c r="CR2">
        <v>0</v>
      </c>
    </row>
    <row r="3" spans="1:96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2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4</v>
      </c>
      <c r="R3">
        <v>0</v>
      </c>
      <c r="S3">
        <v>2</v>
      </c>
      <c r="T3">
        <v>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1</v>
      </c>
      <c r="AB3">
        <v>0</v>
      </c>
      <c r="AC3">
        <v>0</v>
      </c>
      <c r="AD3">
        <v>0</v>
      </c>
      <c r="AE3">
        <v>0</v>
      </c>
      <c r="AF3">
        <v>0</v>
      </c>
      <c r="AG3">
        <v>1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2</v>
      </c>
      <c r="AT3">
        <v>0</v>
      </c>
      <c r="AU3">
        <v>1</v>
      </c>
      <c r="AV3">
        <v>1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5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4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14</v>
      </c>
      <c r="CP3">
        <v>0</v>
      </c>
      <c r="CQ3">
        <v>2</v>
      </c>
      <c r="CR3">
        <v>0</v>
      </c>
    </row>
    <row r="4" spans="1:96" x14ac:dyDescent="0.25">
      <c r="A4">
        <v>3</v>
      </c>
      <c r="B4">
        <v>3</v>
      </c>
      <c r="C4">
        <v>2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1</v>
      </c>
      <c r="R4">
        <v>0</v>
      </c>
      <c r="S4">
        <v>3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3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1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1</v>
      </c>
      <c r="BH4">
        <v>0</v>
      </c>
      <c r="BI4">
        <v>0</v>
      </c>
      <c r="BJ4">
        <v>4</v>
      </c>
      <c r="BK4">
        <v>0</v>
      </c>
      <c r="BL4">
        <v>0</v>
      </c>
      <c r="BM4">
        <v>3</v>
      </c>
      <c r="BN4">
        <v>0</v>
      </c>
      <c r="BO4">
        <v>0</v>
      </c>
      <c r="BP4">
        <v>1</v>
      </c>
      <c r="BQ4">
        <v>0</v>
      </c>
      <c r="BR4">
        <v>0</v>
      </c>
      <c r="BS4">
        <v>0</v>
      </c>
      <c r="BT4">
        <v>0</v>
      </c>
      <c r="BU4">
        <v>0</v>
      </c>
      <c r="BV4">
        <v>3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96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4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24</v>
      </c>
      <c r="R5">
        <v>0</v>
      </c>
      <c r="S5">
        <v>0</v>
      </c>
      <c r="T5">
        <v>2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2</v>
      </c>
      <c r="AF5">
        <v>0</v>
      </c>
      <c r="AG5">
        <v>10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2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8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2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</row>
    <row r="6" spans="1:96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</v>
      </c>
      <c r="J6">
        <v>0</v>
      </c>
      <c r="K6">
        <v>0</v>
      </c>
      <c r="L6">
        <v>0</v>
      </c>
      <c r="M6">
        <v>0</v>
      </c>
      <c r="N6">
        <v>0</v>
      </c>
      <c r="O6">
        <v>7</v>
      </c>
      <c r="P6">
        <v>0</v>
      </c>
      <c r="Q6">
        <v>7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13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1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3</v>
      </c>
      <c r="BQ6">
        <v>0</v>
      </c>
      <c r="BR6">
        <v>0</v>
      </c>
      <c r="BS6">
        <v>0</v>
      </c>
      <c r="BT6">
        <v>0</v>
      </c>
      <c r="BU6">
        <v>0</v>
      </c>
      <c r="BV6">
        <v>2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10</v>
      </c>
      <c r="CP6">
        <v>0</v>
      </c>
      <c r="CQ6">
        <v>0</v>
      </c>
      <c r="CR6">
        <v>0</v>
      </c>
    </row>
    <row r="7" spans="1:96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3</v>
      </c>
      <c r="Q7">
        <v>10</v>
      </c>
      <c r="R7">
        <v>1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3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3</v>
      </c>
      <c r="AT7">
        <v>1</v>
      </c>
      <c r="AU7">
        <v>2</v>
      </c>
      <c r="AV7">
        <v>0</v>
      </c>
      <c r="AW7">
        <v>0</v>
      </c>
      <c r="AX7">
        <v>0</v>
      </c>
      <c r="AY7">
        <v>0</v>
      </c>
      <c r="AZ7">
        <v>1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5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7</v>
      </c>
      <c r="CP7">
        <v>0</v>
      </c>
      <c r="CQ7">
        <v>1</v>
      </c>
      <c r="CR7">
        <v>0</v>
      </c>
    </row>
    <row r="8" spans="1:96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4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2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1</v>
      </c>
      <c r="AO8">
        <v>0</v>
      </c>
      <c r="AP8">
        <v>0</v>
      </c>
      <c r="AQ8">
        <v>0</v>
      </c>
      <c r="AR8">
        <v>0</v>
      </c>
      <c r="AS8">
        <v>2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1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2</v>
      </c>
      <c r="BN8">
        <v>0</v>
      </c>
      <c r="BO8">
        <v>0</v>
      </c>
      <c r="BP8">
        <v>1</v>
      </c>
      <c r="BQ8">
        <v>0</v>
      </c>
      <c r="BR8">
        <v>0</v>
      </c>
      <c r="BS8">
        <v>0</v>
      </c>
      <c r="BT8">
        <v>0</v>
      </c>
      <c r="BU8">
        <v>0</v>
      </c>
      <c r="BV8">
        <v>3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</row>
    <row r="9" spans="1:96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4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4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1</v>
      </c>
      <c r="AU9">
        <v>1</v>
      </c>
      <c r="AV9">
        <v>0</v>
      </c>
      <c r="AW9">
        <v>0</v>
      </c>
      <c r="AX9">
        <v>1</v>
      </c>
      <c r="AY9">
        <v>0</v>
      </c>
      <c r="AZ9">
        <v>0</v>
      </c>
      <c r="BA9">
        <v>2</v>
      </c>
      <c r="BB9">
        <v>0</v>
      </c>
      <c r="BC9">
        <v>1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3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4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4</v>
      </c>
      <c r="CP9">
        <v>0</v>
      </c>
      <c r="CQ9">
        <v>0</v>
      </c>
      <c r="CR9">
        <v>0</v>
      </c>
    </row>
    <row r="10" spans="1:96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2</v>
      </c>
      <c r="H10">
        <v>0</v>
      </c>
      <c r="I10">
        <v>1</v>
      </c>
      <c r="J10">
        <v>0</v>
      </c>
      <c r="K10">
        <v>0</v>
      </c>
      <c r="L10">
        <v>0</v>
      </c>
      <c r="M10">
        <v>1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3</v>
      </c>
      <c r="U10">
        <v>0</v>
      </c>
      <c r="V10">
        <v>0</v>
      </c>
      <c r="W10">
        <v>1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2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9</v>
      </c>
      <c r="BN10">
        <v>1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1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</row>
    <row r="11" spans="1:96" x14ac:dyDescent="0.25">
      <c r="A11">
        <v>10</v>
      </c>
      <c r="B11">
        <v>0</v>
      </c>
      <c r="C11">
        <v>2</v>
      </c>
      <c r="D11">
        <v>2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3</v>
      </c>
      <c r="R11">
        <v>0</v>
      </c>
      <c r="S11">
        <v>2</v>
      </c>
      <c r="T11">
        <v>0</v>
      </c>
      <c r="U11">
        <v>1</v>
      </c>
      <c r="V11">
        <v>1</v>
      </c>
      <c r="W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6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1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2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1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3</v>
      </c>
      <c r="BW11">
        <v>0</v>
      </c>
      <c r="BX11">
        <v>0</v>
      </c>
      <c r="BY11">
        <v>3</v>
      </c>
      <c r="BZ11">
        <v>0</v>
      </c>
      <c r="CA11">
        <v>0</v>
      </c>
      <c r="CB11">
        <v>0</v>
      </c>
      <c r="CC11">
        <v>0</v>
      </c>
      <c r="CD11">
        <v>1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5</v>
      </c>
      <c r="CP11">
        <v>0</v>
      </c>
      <c r="CQ11">
        <v>0</v>
      </c>
      <c r="CR11">
        <v>0</v>
      </c>
    </row>
    <row r="12" spans="1:96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2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2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</row>
    <row r="13" spans="1:96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9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2</v>
      </c>
      <c r="BV13">
        <v>4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9</v>
      </c>
      <c r="CP13">
        <v>0</v>
      </c>
      <c r="CQ13">
        <v>0</v>
      </c>
      <c r="CR13">
        <v>0</v>
      </c>
    </row>
    <row r="14" spans="1:96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2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6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1</v>
      </c>
      <c r="BJ14">
        <v>0</v>
      </c>
      <c r="BK14">
        <v>0</v>
      </c>
      <c r="BL14">
        <v>0</v>
      </c>
      <c r="BM14">
        <v>2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1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1</v>
      </c>
      <c r="CH14">
        <v>0</v>
      </c>
      <c r="CI14">
        <v>0</v>
      </c>
      <c r="CJ14">
        <v>1</v>
      </c>
      <c r="CK14">
        <v>0</v>
      </c>
      <c r="CL14">
        <v>0</v>
      </c>
      <c r="CM14">
        <v>0</v>
      </c>
      <c r="CN14">
        <v>0</v>
      </c>
      <c r="CO14">
        <v>7</v>
      </c>
      <c r="CP14">
        <v>0</v>
      </c>
      <c r="CQ14">
        <v>0</v>
      </c>
      <c r="CR14">
        <v>0</v>
      </c>
    </row>
    <row r="15" spans="1:96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2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</row>
    <row r="16" spans="1:96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4</v>
      </c>
      <c r="P16">
        <v>0</v>
      </c>
      <c r="Q16">
        <v>10</v>
      </c>
      <c r="R16">
        <v>0</v>
      </c>
      <c r="S16">
        <v>0</v>
      </c>
      <c r="T16">
        <v>2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2</v>
      </c>
      <c r="AT16">
        <v>0</v>
      </c>
      <c r="AU16">
        <v>0</v>
      </c>
      <c r="AV16">
        <v>2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2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4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1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1</v>
      </c>
      <c r="CL16">
        <v>0</v>
      </c>
      <c r="CM16">
        <v>0</v>
      </c>
      <c r="CN16">
        <v>0</v>
      </c>
      <c r="CO16">
        <v>2</v>
      </c>
      <c r="CP16">
        <v>0</v>
      </c>
      <c r="CQ16">
        <v>0</v>
      </c>
      <c r="CR16">
        <v>0</v>
      </c>
    </row>
    <row r="17" spans="1:96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3</v>
      </c>
      <c r="R17">
        <v>0</v>
      </c>
      <c r="S17">
        <v>2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9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</v>
      </c>
      <c r="AT17">
        <v>1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1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16</v>
      </c>
      <c r="CP17">
        <v>0</v>
      </c>
      <c r="CQ17">
        <v>0</v>
      </c>
      <c r="CR17">
        <v>0</v>
      </c>
    </row>
    <row r="18" spans="1:96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20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10</v>
      </c>
      <c r="R18">
        <v>0</v>
      </c>
      <c r="S18">
        <v>0</v>
      </c>
      <c r="T18">
        <v>5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4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3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1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2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10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2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12</v>
      </c>
      <c r="CP18">
        <v>0</v>
      </c>
      <c r="CQ18">
        <v>3</v>
      </c>
      <c r="CR18">
        <v>0</v>
      </c>
    </row>
    <row r="19" spans="1:96" x14ac:dyDescent="0.25">
      <c r="A19">
        <v>18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14</v>
      </c>
      <c r="R19">
        <v>0</v>
      </c>
      <c r="S19">
        <v>1</v>
      </c>
      <c r="T19">
        <v>2</v>
      </c>
      <c r="U19">
        <v>0</v>
      </c>
      <c r="V19">
        <v>0</v>
      </c>
      <c r="W19">
        <v>0</v>
      </c>
      <c r="X19">
        <v>0</v>
      </c>
      <c r="Y19">
        <v>0</v>
      </c>
      <c r="Z19">
        <v>1</v>
      </c>
      <c r="AA19">
        <v>2</v>
      </c>
      <c r="AB19">
        <v>0</v>
      </c>
      <c r="AC19">
        <v>1</v>
      </c>
      <c r="AD19">
        <v>0</v>
      </c>
      <c r="AE19">
        <v>0</v>
      </c>
      <c r="AF19">
        <v>0</v>
      </c>
      <c r="AG19">
        <v>12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3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3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11</v>
      </c>
      <c r="CP19">
        <v>0</v>
      </c>
      <c r="CQ19">
        <v>0</v>
      </c>
      <c r="CR19">
        <v>0</v>
      </c>
    </row>
    <row r="20" spans="1:96" x14ac:dyDescent="0.25">
      <c r="A20">
        <v>19</v>
      </c>
      <c r="B20">
        <v>0</v>
      </c>
      <c r="C20">
        <v>3</v>
      </c>
      <c r="D20">
        <v>0</v>
      </c>
      <c r="E20">
        <v>0</v>
      </c>
      <c r="F20">
        <v>0</v>
      </c>
      <c r="G20">
        <v>0</v>
      </c>
      <c r="H20">
        <v>0</v>
      </c>
      <c r="I20">
        <v>13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6</v>
      </c>
      <c r="T20">
        <v>3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3</v>
      </c>
      <c r="AO20">
        <v>0</v>
      </c>
      <c r="AP20">
        <v>0</v>
      </c>
      <c r="AQ20">
        <v>0</v>
      </c>
      <c r="AR20">
        <v>0</v>
      </c>
      <c r="AS20">
        <v>1</v>
      </c>
      <c r="AT20">
        <v>0</v>
      </c>
      <c r="AU20">
        <v>0</v>
      </c>
      <c r="AV20">
        <v>0</v>
      </c>
      <c r="AW20">
        <v>1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14</v>
      </c>
      <c r="BN20">
        <v>0</v>
      </c>
      <c r="BO20">
        <v>1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3</v>
      </c>
      <c r="BX20">
        <v>0</v>
      </c>
      <c r="BY20">
        <v>0</v>
      </c>
      <c r="BZ20">
        <v>0</v>
      </c>
      <c r="CA20">
        <v>1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9</v>
      </c>
      <c r="CP20">
        <v>0</v>
      </c>
      <c r="CQ20">
        <v>0</v>
      </c>
      <c r="CR20">
        <v>0</v>
      </c>
    </row>
    <row r="21" spans="1:96" x14ac:dyDescent="0.25">
      <c r="A21">
        <v>20</v>
      </c>
      <c r="B21">
        <v>0</v>
      </c>
      <c r="C21">
        <v>0</v>
      </c>
      <c r="D21">
        <v>1</v>
      </c>
      <c r="E21">
        <v>0</v>
      </c>
      <c r="F21">
        <v>0</v>
      </c>
      <c r="G21">
        <v>2</v>
      </c>
      <c r="H21">
        <v>0</v>
      </c>
      <c r="I21">
        <v>3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6</v>
      </c>
      <c r="R21">
        <v>0</v>
      </c>
      <c r="S21">
        <v>0</v>
      </c>
      <c r="T21">
        <v>4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2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1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1</v>
      </c>
      <c r="BJ21">
        <v>0</v>
      </c>
      <c r="BK21">
        <v>0</v>
      </c>
      <c r="BL21">
        <v>0</v>
      </c>
      <c r="BM21">
        <v>9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1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3</v>
      </c>
      <c r="CL21">
        <v>0</v>
      </c>
      <c r="CM21">
        <v>0</v>
      </c>
      <c r="CN21">
        <v>0</v>
      </c>
      <c r="CO21">
        <v>3</v>
      </c>
      <c r="CP21">
        <v>0</v>
      </c>
      <c r="CQ21">
        <v>0</v>
      </c>
      <c r="CR21">
        <v>0</v>
      </c>
    </row>
    <row r="22" spans="1:96" x14ac:dyDescent="0.25">
      <c r="A22">
        <v>21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5</v>
      </c>
      <c r="R22">
        <v>0</v>
      </c>
      <c r="S22">
        <v>0</v>
      </c>
      <c r="T22">
        <v>2</v>
      </c>
      <c r="U22">
        <v>0</v>
      </c>
      <c r="V22">
        <v>0</v>
      </c>
      <c r="W22">
        <v>3</v>
      </c>
      <c r="X22">
        <v>0</v>
      </c>
      <c r="Y22">
        <v>0</v>
      </c>
      <c r="Z22">
        <v>0</v>
      </c>
      <c r="AA22">
        <v>1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11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2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6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2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1</v>
      </c>
      <c r="CK22">
        <v>0</v>
      </c>
      <c r="CL22">
        <v>0</v>
      </c>
      <c r="CM22">
        <v>0</v>
      </c>
      <c r="CN22">
        <v>0</v>
      </c>
      <c r="CO22">
        <v>9</v>
      </c>
      <c r="CP22">
        <v>0</v>
      </c>
      <c r="CQ22">
        <v>0</v>
      </c>
      <c r="CR22">
        <v>0</v>
      </c>
    </row>
    <row r="23" spans="1:96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8</v>
      </c>
      <c r="J23">
        <v>0</v>
      </c>
      <c r="K23">
        <v>4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4</v>
      </c>
      <c r="T23">
        <v>4</v>
      </c>
      <c r="U23">
        <v>0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1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1</v>
      </c>
      <c r="AO23">
        <v>0</v>
      </c>
      <c r="AP23">
        <v>0</v>
      </c>
      <c r="AQ23">
        <v>0</v>
      </c>
      <c r="AR23">
        <v>0</v>
      </c>
      <c r="AS23">
        <v>2</v>
      </c>
      <c r="AT23">
        <v>0</v>
      </c>
      <c r="AU23">
        <v>0</v>
      </c>
      <c r="AV23">
        <v>0</v>
      </c>
      <c r="AW23">
        <v>1</v>
      </c>
      <c r="AX23">
        <v>2</v>
      </c>
      <c r="AY23">
        <v>0</v>
      </c>
      <c r="AZ23">
        <v>0</v>
      </c>
      <c r="BA23">
        <v>0</v>
      </c>
      <c r="BB23">
        <v>2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1</v>
      </c>
      <c r="BJ23">
        <v>0</v>
      </c>
      <c r="BK23">
        <v>0</v>
      </c>
      <c r="BL23">
        <v>0</v>
      </c>
      <c r="BM23">
        <v>1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3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</row>
    <row r="24" spans="1:96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6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1</v>
      </c>
      <c r="T24">
        <v>1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2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5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2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1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</row>
    <row r="25" spans="1:96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3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17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</v>
      </c>
      <c r="AT25">
        <v>0</v>
      </c>
      <c r="AU25">
        <v>0</v>
      </c>
      <c r="AV25">
        <v>1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2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3</v>
      </c>
      <c r="BU25">
        <v>0</v>
      </c>
      <c r="BV25">
        <v>1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1</v>
      </c>
      <c r="CP25">
        <v>0</v>
      </c>
      <c r="CQ25">
        <v>0</v>
      </c>
      <c r="CR25">
        <v>0</v>
      </c>
    </row>
    <row r="26" spans="1:96" x14ac:dyDescent="0.25">
      <c r="A26">
        <v>26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3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1</v>
      </c>
      <c r="AA26">
        <v>2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1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1</v>
      </c>
      <c r="BR26">
        <v>0</v>
      </c>
      <c r="BS26">
        <v>0</v>
      </c>
      <c r="BT26">
        <v>2</v>
      </c>
      <c r="BU26">
        <v>0</v>
      </c>
      <c r="BV26">
        <v>1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</row>
    <row r="27" spans="1:96" x14ac:dyDescent="0.25">
      <c r="A27">
        <v>27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4</v>
      </c>
      <c r="J27">
        <v>0</v>
      </c>
      <c r="K27">
        <v>0</v>
      </c>
      <c r="L27">
        <v>0</v>
      </c>
      <c r="M27">
        <v>0</v>
      </c>
      <c r="N27">
        <v>0</v>
      </c>
      <c r="O27">
        <v>3</v>
      </c>
      <c r="P27">
        <v>0</v>
      </c>
      <c r="Q27">
        <v>18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2</v>
      </c>
      <c r="AF27">
        <v>0</v>
      </c>
      <c r="AG27">
        <v>10</v>
      </c>
      <c r="AH27">
        <v>0</v>
      </c>
      <c r="AI27">
        <v>1</v>
      </c>
      <c r="AJ27">
        <v>1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2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3</v>
      </c>
      <c r="BX27">
        <v>1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1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7</v>
      </c>
      <c r="CP27">
        <v>0</v>
      </c>
      <c r="CQ27">
        <v>0</v>
      </c>
      <c r="CR27">
        <v>0</v>
      </c>
    </row>
    <row r="28" spans="1:96" x14ac:dyDescent="0.25">
      <c r="A28">
        <v>28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6</v>
      </c>
      <c r="R28">
        <v>0</v>
      </c>
      <c r="S28">
        <v>0</v>
      </c>
      <c r="T28">
        <v>1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1</v>
      </c>
      <c r="AO28">
        <v>0</v>
      </c>
      <c r="AP28">
        <v>0</v>
      </c>
      <c r="AQ28">
        <v>0</v>
      </c>
      <c r="AR28">
        <v>0</v>
      </c>
      <c r="AS28">
        <v>3</v>
      </c>
      <c r="AT28">
        <v>0</v>
      </c>
      <c r="AU28">
        <v>0</v>
      </c>
      <c r="AV28">
        <v>1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2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</row>
    <row r="29" spans="1:96" x14ac:dyDescent="0.25">
      <c r="A29">
        <v>29</v>
      </c>
      <c r="B29">
        <v>1</v>
      </c>
      <c r="C29">
        <v>0</v>
      </c>
      <c r="D29">
        <v>0</v>
      </c>
      <c r="E29">
        <v>0</v>
      </c>
      <c r="F29">
        <v>0</v>
      </c>
      <c r="G29">
        <v>3</v>
      </c>
      <c r="H29">
        <v>0</v>
      </c>
      <c r="I29">
        <v>3</v>
      </c>
      <c r="J29">
        <v>0</v>
      </c>
      <c r="K29">
        <v>0</v>
      </c>
      <c r="L29">
        <v>0</v>
      </c>
      <c r="M29">
        <v>1</v>
      </c>
      <c r="N29">
        <v>0</v>
      </c>
      <c r="O29">
        <v>0</v>
      </c>
      <c r="P29">
        <v>0</v>
      </c>
      <c r="Q29">
        <v>8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6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2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3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1</v>
      </c>
      <c r="CL29">
        <v>1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</row>
    <row r="30" spans="1:96" x14ac:dyDescent="0.25">
      <c r="A30">
        <v>30</v>
      </c>
      <c r="B30">
        <v>0</v>
      </c>
      <c r="C30">
        <v>1</v>
      </c>
      <c r="D30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1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1</v>
      </c>
      <c r="U30">
        <v>0</v>
      </c>
      <c r="V30">
        <v>0</v>
      </c>
      <c r="W30">
        <v>0</v>
      </c>
      <c r="X30">
        <v>0</v>
      </c>
      <c r="Y30">
        <v>0</v>
      </c>
      <c r="Z30">
        <v>1</v>
      </c>
      <c r="AA30">
        <v>0</v>
      </c>
      <c r="AB30">
        <v>2</v>
      </c>
      <c r="AC30">
        <v>2</v>
      </c>
      <c r="AD30">
        <v>0</v>
      </c>
      <c r="AE30">
        <v>0</v>
      </c>
      <c r="AF30">
        <v>0</v>
      </c>
      <c r="AG30">
        <v>1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1</v>
      </c>
      <c r="AU30">
        <v>0</v>
      </c>
      <c r="AV30">
        <v>0</v>
      </c>
      <c r="AW30">
        <v>1</v>
      </c>
      <c r="AX30">
        <v>1</v>
      </c>
      <c r="AY30">
        <v>0</v>
      </c>
      <c r="AZ30">
        <v>1</v>
      </c>
      <c r="BA30">
        <v>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2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2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1</v>
      </c>
      <c r="CL30">
        <v>0</v>
      </c>
      <c r="CM30">
        <v>0</v>
      </c>
      <c r="CN30">
        <v>0</v>
      </c>
      <c r="CO30">
        <v>3</v>
      </c>
      <c r="CP30">
        <v>0</v>
      </c>
      <c r="CQ30">
        <v>0</v>
      </c>
      <c r="CR30">
        <v>0</v>
      </c>
    </row>
    <row r="31" spans="1:96" x14ac:dyDescent="0.25">
      <c r="A31">
        <v>31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4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  <c r="Z31">
        <v>0</v>
      </c>
      <c r="AA31">
        <v>1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1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1</v>
      </c>
      <c r="AS31">
        <v>3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1</v>
      </c>
      <c r="BK31">
        <v>0</v>
      </c>
      <c r="BL31">
        <v>1</v>
      </c>
      <c r="BM31">
        <v>2</v>
      </c>
      <c r="BN31">
        <v>0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3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</row>
    <row r="32" spans="1:96" x14ac:dyDescent="0.25">
      <c r="A32">
        <v>32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14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19</v>
      </c>
      <c r="R32">
        <v>0</v>
      </c>
      <c r="S32">
        <v>0</v>
      </c>
      <c r="T32">
        <v>0</v>
      </c>
      <c r="U32">
        <v>0</v>
      </c>
      <c r="V32">
        <v>1</v>
      </c>
      <c r="W32">
        <v>0</v>
      </c>
      <c r="X32">
        <v>0</v>
      </c>
      <c r="Y32">
        <v>0</v>
      </c>
      <c r="Z32">
        <v>0</v>
      </c>
      <c r="AA32">
        <v>1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1</v>
      </c>
      <c r="AS32">
        <v>0</v>
      </c>
      <c r="AT32">
        <v>0</v>
      </c>
      <c r="AU32">
        <v>0</v>
      </c>
      <c r="AV32">
        <v>1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4</v>
      </c>
      <c r="BN32">
        <v>0</v>
      </c>
      <c r="BO32">
        <v>0</v>
      </c>
      <c r="BP32">
        <v>0</v>
      </c>
      <c r="BQ32">
        <v>0</v>
      </c>
      <c r="BR32">
        <v>1</v>
      </c>
      <c r="BS32">
        <v>0</v>
      </c>
      <c r="BT32">
        <v>0</v>
      </c>
      <c r="BU32">
        <v>0</v>
      </c>
      <c r="BV32">
        <v>0</v>
      </c>
      <c r="BW32">
        <v>3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1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9</v>
      </c>
      <c r="CP32">
        <v>0</v>
      </c>
      <c r="CQ32">
        <v>0</v>
      </c>
      <c r="CR32">
        <v>0</v>
      </c>
    </row>
    <row r="33" spans="1:96" x14ac:dyDescent="0.25">
      <c r="A33">
        <v>33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1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9</v>
      </c>
      <c r="AT33">
        <v>0</v>
      </c>
      <c r="AU33">
        <v>0</v>
      </c>
      <c r="AV33">
        <v>0</v>
      </c>
      <c r="AW33">
        <v>1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7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2</v>
      </c>
      <c r="BX33">
        <v>0</v>
      </c>
      <c r="BY33">
        <v>0</v>
      </c>
      <c r="BZ33">
        <v>3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1</v>
      </c>
      <c r="CI33">
        <v>0</v>
      </c>
      <c r="CJ33">
        <v>0</v>
      </c>
      <c r="CK33">
        <v>2</v>
      </c>
      <c r="CL33">
        <v>0</v>
      </c>
      <c r="CM33">
        <v>0</v>
      </c>
      <c r="CN33">
        <v>0</v>
      </c>
      <c r="CO33">
        <v>4</v>
      </c>
      <c r="CP33">
        <v>0</v>
      </c>
      <c r="CQ33">
        <v>0</v>
      </c>
      <c r="CR33">
        <v>0</v>
      </c>
    </row>
    <row r="34" spans="1:96" x14ac:dyDescent="0.25">
      <c r="A34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</v>
      </c>
      <c r="J34">
        <v>0</v>
      </c>
      <c r="K34">
        <v>1</v>
      </c>
      <c r="L34">
        <v>0</v>
      </c>
      <c r="M34">
        <v>0</v>
      </c>
      <c r="N34">
        <v>0</v>
      </c>
      <c r="O34">
        <v>1</v>
      </c>
      <c r="P34">
        <v>0</v>
      </c>
      <c r="Q34">
        <v>14</v>
      </c>
      <c r="R34">
        <v>0</v>
      </c>
      <c r="S34">
        <v>0</v>
      </c>
      <c r="T34">
        <v>0</v>
      </c>
      <c r="U34">
        <v>0</v>
      </c>
      <c r="V34">
        <v>0</v>
      </c>
      <c r="W34">
        <v>2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11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1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1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1</v>
      </c>
      <c r="CO34">
        <v>1</v>
      </c>
      <c r="CP34">
        <v>0</v>
      </c>
      <c r="CQ34">
        <v>0</v>
      </c>
      <c r="CR34">
        <v>0</v>
      </c>
    </row>
    <row r="35" spans="1:96" x14ac:dyDescent="0.25">
      <c r="A35">
        <v>35</v>
      </c>
      <c r="B35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6</v>
      </c>
      <c r="P35">
        <v>0</v>
      </c>
      <c r="Q35">
        <v>5</v>
      </c>
      <c r="R35">
        <v>0</v>
      </c>
      <c r="S35">
        <v>2</v>
      </c>
      <c r="T35">
        <v>0</v>
      </c>
      <c r="U35">
        <v>7</v>
      </c>
      <c r="V35">
        <v>0</v>
      </c>
      <c r="W35">
        <v>20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9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6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</row>
    <row r="36" spans="1:96" x14ac:dyDescent="0.25">
      <c r="A36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5</v>
      </c>
      <c r="J36">
        <v>0</v>
      </c>
      <c r="K36">
        <v>0</v>
      </c>
      <c r="L36">
        <v>0</v>
      </c>
      <c r="M36">
        <v>0</v>
      </c>
      <c r="N36">
        <v>0</v>
      </c>
      <c r="O36">
        <v>4</v>
      </c>
      <c r="P36">
        <v>0</v>
      </c>
      <c r="Q36">
        <v>6</v>
      </c>
      <c r="R36">
        <v>0</v>
      </c>
      <c r="S36">
        <v>0</v>
      </c>
      <c r="T36">
        <v>1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3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1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1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1</v>
      </c>
      <c r="CP36">
        <v>0</v>
      </c>
      <c r="CQ36">
        <v>0</v>
      </c>
      <c r="CR36">
        <v>0</v>
      </c>
    </row>
    <row r="37" spans="1:96" x14ac:dyDescent="0.25">
      <c r="A37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18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5</v>
      </c>
      <c r="AG37">
        <v>10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3</v>
      </c>
      <c r="AT37">
        <v>3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13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1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16</v>
      </c>
      <c r="CP37">
        <v>0</v>
      </c>
      <c r="CQ37">
        <v>1</v>
      </c>
      <c r="CR37">
        <v>0</v>
      </c>
    </row>
    <row r="38" spans="1:96" x14ac:dyDescent="0.25">
      <c r="A38">
        <v>38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</v>
      </c>
      <c r="J38">
        <v>0</v>
      </c>
      <c r="K38">
        <v>0</v>
      </c>
      <c r="L38">
        <v>0</v>
      </c>
      <c r="M38">
        <v>0</v>
      </c>
      <c r="N38">
        <v>0</v>
      </c>
      <c r="O38">
        <v>2</v>
      </c>
      <c r="P38">
        <v>0</v>
      </c>
      <c r="Q38">
        <v>4</v>
      </c>
      <c r="R38">
        <v>0</v>
      </c>
      <c r="S38">
        <v>1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6</v>
      </c>
      <c r="AH38">
        <v>1</v>
      </c>
      <c r="AI38">
        <v>0</v>
      </c>
      <c r="AJ38">
        <v>0</v>
      </c>
      <c r="AK38">
        <v>0</v>
      </c>
      <c r="AL38">
        <v>0</v>
      </c>
      <c r="AM38">
        <v>1</v>
      </c>
      <c r="AN38">
        <v>1</v>
      </c>
      <c r="AO38">
        <v>0</v>
      </c>
      <c r="AP38">
        <v>0</v>
      </c>
      <c r="AQ38">
        <v>0</v>
      </c>
      <c r="AR38">
        <v>0</v>
      </c>
      <c r="AS38">
        <v>10</v>
      </c>
      <c r="AT38">
        <v>0</v>
      </c>
      <c r="AU38">
        <v>0</v>
      </c>
      <c r="AV38">
        <v>0</v>
      </c>
      <c r="AW38">
        <v>1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8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2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1</v>
      </c>
      <c r="CJ38">
        <v>1</v>
      </c>
      <c r="CK38">
        <v>2</v>
      </c>
      <c r="CL38">
        <v>0</v>
      </c>
      <c r="CM38">
        <v>0</v>
      </c>
      <c r="CN38">
        <v>0</v>
      </c>
      <c r="CO38">
        <v>8</v>
      </c>
      <c r="CP38">
        <v>0</v>
      </c>
      <c r="CQ38">
        <v>0</v>
      </c>
      <c r="CR38">
        <v>0</v>
      </c>
    </row>
    <row r="39" spans="1:96" x14ac:dyDescent="0.25">
      <c r="A39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2</v>
      </c>
      <c r="H39">
        <v>0</v>
      </c>
      <c r="I39">
        <v>2</v>
      </c>
      <c r="J39">
        <v>0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</v>
      </c>
      <c r="AT39">
        <v>0</v>
      </c>
      <c r="AU39">
        <v>0</v>
      </c>
      <c r="AV39">
        <v>1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3</v>
      </c>
      <c r="BX39">
        <v>0</v>
      </c>
      <c r="BY39">
        <v>0</v>
      </c>
      <c r="BZ39">
        <v>0</v>
      </c>
      <c r="CA39">
        <v>0</v>
      </c>
      <c r="CB39">
        <v>1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1</v>
      </c>
      <c r="CK39">
        <v>0</v>
      </c>
      <c r="CL39">
        <v>0</v>
      </c>
      <c r="CM39">
        <v>0</v>
      </c>
      <c r="CN39">
        <v>0</v>
      </c>
      <c r="CO39">
        <v>5</v>
      </c>
      <c r="CP39">
        <v>0</v>
      </c>
      <c r="CQ39">
        <v>2</v>
      </c>
      <c r="CR39">
        <v>0</v>
      </c>
    </row>
    <row r="40" spans="1:96" x14ac:dyDescent="0.25">
      <c r="A40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16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0</v>
      </c>
      <c r="AF40">
        <v>0</v>
      </c>
      <c r="AG40">
        <v>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3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1</v>
      </c>
      <c r="BA40">
        <v>0</v>
      </c>
      <c r="BB40">
        <v>0</v>
      </c>
      <c r="BC40">
        <v>1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1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</row>
    <row r="41" spans="1:96" x14ac:dyDescent="0.25">
      <c r="A41">
        <v>41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1</v>
      </c>
      <c r="O41">
        <v>0</v>
      </c>
      <c r="P41">
        <v>0</v>
      </c>
      <c r="Q41">
        <v>2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3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</row>
    <row r="42" spans="1:96" x14ac:dyDescent="0.25">
      <c r="A42">
        <v>42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1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20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4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</row>
    <row r="43" spans="1:96" x14ac:dyDescent="0.25">
      <c r="A43">
        <v>43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3</v>
      </c>
      <c r="J43">
        <v>0</v>
      </c>
      <c r="K43">
        <v>0</v>
      </c>
      <c r="L43">
        <v>0</v>
      </c>
      <c r="M43">
        <v>0</v>
      </c>
      <c r="N43">
        <v>0</v>
      </c>
      <c r="O43">
        <v>2</v>
      </c>
      <c r="P43">
        <v>0</v>
      </c>
      <c r="Q43">
        <v>9</v>
      </c>
      <c r="R43">
        <v>0</v>
      </c>
      <c r="S43">
        <v>2</v>
      </c>
      <c r="T43">
        <v>1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13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</v>
      </c>
      <c r="AT43">
        <v>0</v>
      </c>
      <c r="AU43">
        <v>0</v>
      </c>
      <c r="AV43">
        <v>2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1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1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4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1</v>
      </c>
      <c r="CL43">
        <v>0</v>
      </c>
      <c r="CM43">
        <v>0</v>
      </c>
      <c r="CN43">
        <v>0</v>
      </c>
      <c r="CO43">
        <v>8</v>
      </c>
      <c r="CP43">
        <v>0</v>
      </c>
      <c r="CQ43">
        <v>0</v>
      </c>
      <c r="CR43">
        <v>0</v>
      </c>
    </row>
    <row r="44" spans="1:96" x14ac:dyDescent="0.25">
      <c r="A44">
        <v>44</v>
      </c>
      <c r="B44">
        <v>0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2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2</v>
      </c>
      <c r="T44">
        <v>0</v>
      </c>
      <c r="U44">
        <v>0</v>
      </c>
      <c r="V44">
        <v>0</v>
      </c>
      <c r="W44">
        <v>6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9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1</v>
      </c>
      <c r="AT44">
        <v>0</v>
      </c>
      <c r="AU44">
        <v>1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1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1</v>
      </c>
      <c r="CA44">
        <v>0</v>
      </c>
      <c r="CB44">
        <v>0</v>
      </c>
      <c r="CC44">
        <v>0</v>
      </c>
      <c r="CD44">
        <v>1</v>
      </c>
      <c r="CE44">
        <v>0</v>
      </c>
      <c r="CF44">
        <v>0</v>
      </c>
      <c r="CG44">
        <v>0</v>
      </c>
      <c r="CH44">
        <v>1</v>
      </c>
      <c r="CI44">
        <v>0</v>
      </c>
      <c r="CJ44">
        <v>0</v>
      </c>
      <c r="CK44">
        <v>1</v>
      </c>
      <c r="CL44">
        <v>0</v>
      </c>
      <c r="CM44">
        <v>1</v>
      </c>
      <c r="CN44">
        <v>0</v>
      </c>
      <c r="CO44">
        <v>1</v>
      </c>
      <c r="CP44">
        <v>0</v>
      </c>
      <c r="CQ44">
        <v>0</v>
      </c>
      <c r="CR44">
        <v>0</v>
      </c>
    </row>
    <row r="45" spans="1:96" x14ac:dyDescent="0.25">
      <c r="A45">
        <v>45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2</v>
      </c>
      <c r="P45">
        <v>0</v>
      </c>
      <c r="Q45">
        <v>6</v>
      </c>
      <c r="R45">
        <v>0</v>
      </c>
      <c r="S45">
        <v>3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3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1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1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6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4</v>
      </c>
      <c r="CP45">
        <v>0</v>
      </c>
      <c r="CQ45">
        <v>0</v>
      </c>
      <c r="CR45">
        <v>0</v>
      </c>
    </row>
    <row r="46" spans="1:96" x14ac:dyDescent="0.25">
      <c r="A46">
        <v>46</v>
      </c>
      <c r="B46">
        <v>0</v>
      </c>
      <c r="C46">
        <v>3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</v>
      </c>
      <c r="AH46">
        <v>1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1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1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3</v>
      </c>
      <c r="CP46">
        <v>0</v>
      </c>
      <c r="CQ46">
        <v>0</v>
      </c>
      <c r="CR46">
        <v>0</v>
      </c>
    </row>
    <row r="47" spans="1:96" x14ac:dyDescent="0.25">
      <c r="A47">
        <v>47</v>
      </c>
      <c r="B47">
        <v>0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4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2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2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2</v>
      </c>
      <c r="AQ47">
        <v>0</v>
      </c>
      <c r="AR47">
        <v>0</v>
      </c>
      <c r="AS47">
        <v>4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4</v>
      </c>
      <c r="BN47">
        <v>0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1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1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1</v>
      </c>
    </row>
    <row r="48" spans="1:96" x14ac:dyDescent="0.25">
      <c r="A48">
        <v>48</v>
      </c>
      <c r="B48">
        <v>0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12</v>
      </c>
      <c r="J48">
        <v>0</v>
      </c>
      <c r="K48">
        <v>0</v>
      </c>
      <c r="L48">
        <v>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1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20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2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1</v>
      </c>
      <c r="BN48">
        <v>0</v>
      </c>
      <c r="BO48">
        <v>0</v>
      </c>
      <c r="BP48">
        <v>0</v>
      </c>
      <c r="BQ48">
        <v>1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1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1</v>
      </c>
      <c r="CP48">
        <v>0</v>
      </c>
      <c r="CQ48">
        <v>0</v>
      </c>
      <c r="CR48">
        <v>0</v>
      </c>
    </row>
    <row r="49" spans="1:96" x14ac:dyDescent="0.25">
      <c r="A49">
        <v>49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4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2</v>
      </c>
      <c r="AF49">
        <v>0</v>
      </c>
      <c r="AG49">
        <v>1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1</v>
      </c>
      <c r="AO49">
        <v>0</v>
      </c>
      <c r="AP49">
        <v>0</v>
      </c>
      <c r="AQ49">
        <v>0</v>
      </c>
      <c r="AR49">
        <v>0</v>
      </c>
      <c r="AS49">
        <v>6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1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</v>
      </c>
      <c r="BL49">
        <v>0</v>
      </c>
      <c r="BM49">
        <v>5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2</v>
      </c>
      <c r="BT49">
        <v>0</v>
      </c>
      <c r="BU49">
        <v>0</v>
      </c>
      <c r="BV49">
        <v>2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11</v>
      </c>
      <c r="CP49">
        <v>0</v>
      </c>
      <c r="CQ49">
        <v>0</v>
      </c>
      <c r="CR49">
        <v>0</v>
      </c>
    </row>
    <row r="50" spans="1:96" x14ac:dyDescent="0.25">
      <c r="A50">
        <v>50</v>
      </c>
      <c r="B50">
        <v>0</v>
      </c>
      <c r="C50">
        <v>6</v>
      </c>
      <c r="D50">
        <v>0</v>
      </c>
      <c r="E50">
        <v>0</v>
      </c>
      <c r="F50">
        <v>0</v>
      </c>
      <c r="G50">
        <v>0</v>
      </c>
      <c r="H50">
        <v>0</v>
      </c>
      <c r="I50">
        <v>2</v>
      </c>
      <c r="J50">
        <v>0</v>
      </c>
      <c r="K50">
        <v>0</v>
      </c>
      <c r="L50">
        <v>0</v>
      </c>
      <c r="M50">
        <v>0</v>
      </c>
      <c r="N50">
        <v>0</v>
      </c>
      <c r="O50">
        <v>2</v>
      </c>
      <c r="P50">
        <v>0</v>
      </c>
      <c r="Q50">
        <v>0</v>
      </c>
      <c r="R50">
        <v>0</v>
      </c>
      <c r="S50">
        <v>1</v>
      </c>
      <c r="T50">
        <v>1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2</v>
      </c>
      <c r="BN50">
        <v>0</v>
      </c>
      <c r="BO50">
        <v>0</v>
      </c>
      <c r="BP50">
        <v>0</v>
      </c>
      <c r="BQ50">
        <v>0</v>
      </c>
      <c r="BR50">
        <v>1</v>
      </c>
      <c r="BS50">
        <v>0</v>
      </c>
      <c r="BT50">
        <v>0</v>
      </c>
      <c r="BU50">
        <v>0</v>
      </c>
      <c r="BV50">
        <v>2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1</v>
      </c>
      <c r="CO50">
        <v>4</v>
      </c>
      <c r="CP50">
        <v>1</v>
      </c>
      <c r="CQ50">
        <v>0</v>
      </c>
      <c r="CR50">
        <v>0</v>
      </c>
    </row>
    <row r="51" spans="1:96" x14ac:dyDescent="0.25">
      <c r="A51">
        <v>51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11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11</v>
      </c>
      <c r="AH51">
        <v>0</v>
      </c>
      <c r="AI51">
        <v>0</v>
      </c>
      <c r="AJ51">
        <v>0</v>
      </c>
      <c r="AK51">
        <v>0</v>
      </c>
      <c r="AL51">
        <v>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2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</row>
    <row r="52" spans="1:96" x14ac:dyDescent="0.25">
      <c r="A52">
        <v>52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3</v>
      </c>
      <c r="O52">
        <v>0</v>
      </c>
      <c r="P52">
        <v>0</v>
      </c>
      <c r="Q52">
        <v>0</v>
      </c>
      <c r="R52">
        <v>0</v>
      </c>
      <c r="S52">
        <v>2</v>
      </c>
      <c r="T52">
        <v>1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3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1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3</v>
      </c>
      <c r="BN52">
        <v>0</v>
      </c>
      <c r="BO52">
        <v>0</v>
      </c>
      <c r="BP52">
        <v>1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1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1</v>
      </c>
      <c r="CI52">
        <v>0</v>
      </c>
      <c r="CJ52">
        <v>0</v>
      </c>
      <c r="CK52">
        <v>1</v>
      </c>
      <c r="CL52">
        <v>0</v>
      </c>
      <c r="CM52">
        <v>0</v>
      </c>
      <c r="CN52">
        <v>0</v>
      </c>
      <c r="CO52">
        <v>1</v>
      </c>
      <c r="CP52">
        <v>0</v>
      </c>
      <c r="CQ52">
        <v>0</v>
      </c>
      <c r="CR52">
        <v>0</v>
      </c>
    </row>
    <row r="53" spans="1:96" x14ac:dyDescent="0.25">
      <c r="A53">
        <v>53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4</v>
      </c>
      <c r="J53">
        <v>0</v>
      </c>
      <c r="K53">
        <v>0</v>
      </c>
      <c r="L53">
        <v>0</v>
      </c>
      <c r="M53">
        <v>0</v>
      </c>
      <c r="N53">
        <v>0</v>
      </c>
      <c r="O53">
        <v>1</v>
      </c>
      <c r="P53">
        <v>0</v>
      </c>
      <c r="Q53">
        <v>23</v>
      </c>
      <c r="R53">
        <v>0</v>
      </c>
      <c r="S53">
        <v>2</v>
      </c>
      <c r="T53">
        <v>2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20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1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1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1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3</v>
      </c>
      <c r="CP53">
        <v>0</v>
      </c>
      <c r="CQ53">
        <v>0</v>
      </c>
      <c r="CR53">
        <v>0</v>
      </c>
    </row>
    <row r="54" spans="1:96" x14ac:dyDescent="0.25">
      <c r="A54">
        <v>54</v>
      </c>
      <c r="B54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6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</v>
      </c>
      <c r="AR54">
        <v>0</v>
      </c>
      <c r="AS54">
        <v>3</v>
      </c>
      <c r="AT54">
        <v>1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1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</v>
      </c>
      <c r="BJ54">
        <v>0</v>
      </c>
      <c r="BK54">
        <v>0</v>
      </c>
      <c r="BL54">
        <v>0</v>
      </c>
      <c r="BM54">
        <v>1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1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3</v>
      </c>
      <c r="CP54">
        <v>0</v>
      </c>
      <c r="CQ54">
        <v>0</v>
      </c>
      <c r="CR54">
        <v>0</v>
      </c>
    </row>
    <row r="55" spans="1:96" x14ac:dyDescent="0.25">
      <c r="A55">
        <v>55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0</v>
      </c>
      <c r="Q55">
        <v>1</v>
      </c>
      <c r="R55">
        <v>0</v>
      </c>
      <c r="S55">
        <v>1</v>
      </c>
      <c r="T55">
        <v>2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1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3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1</v>
      </c>
      <c r="AO55">
        <v>0</v>
      </c>
      <c r="AP55">
        <v>0</v>
      </c>
      <c r="AQ55">
        <v>0</v>
      </c>
      <c r="AR55">
        <v>0</v>
      </c>
      <c r="AS55">
        <v>1</v>
      </c>
      <c r="AT55">
        <v>1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1</v>
      </c>
      <c r="BC55">
        <v>1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3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2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1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18</v>
      </c>
      <c r="CP55">
        <v>0</v>
      </c>
      <c r="CQ55">
        <v>0</v>
      </c>
      <c r="CR55">
        <v>0</v>
      </c>
    </row>
    <row r="56" spans="1:96" x14ac:dyDescent="0.25">
      <c r="A56">
        <v>56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0</v>
      </c>
      <c r="AF56">
        <v>0</v>
      </c>
      <c r="AG56">
        <v>9</v>
      </c>
      <c r="AH56">
        <v>0</v>
      </c>
      <c r="AI56">
        <v>0</v>
      </c>
      <c r="AJ56">
        <v>0</v>
      </c>
      <c r="AK56">
        <v>1</v>
      </c>
      <c r="AL56">
        <v>0</v>
      </c>
      <c r="AM56">
        <v>0</v>
      </c>
      <c r="AN56">
        <v>1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1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1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1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</row>
    <row r="57" spans="1:96" x14ac:dyDescent="0.25">
      <c r="A57">
        <v>57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4</v>
      </c>
      <c r="J57">
        <v>0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2</v>
      </c>
      <c r="R57">
        <v>0</v>
      </c>
      <c r="S57">
        <v>0</v>
      </c>
      <c r="T57">
        <v>2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2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1</v>
      </c>
      <c r="AU57">
        <v>1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8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2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</row>
    <row r="58" spans="1:96" x14ac:dyDescent="0.25">
      <c r="A58">
        <v>58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18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31</v>
      </c>
      <c r="R58">
        <v>0</v>
      </c>
      <c r="S58">
        <v>1</v>
      </c>
      <c r="T58">
        <v>1</v>
      </c>
      <c r="U58">
        <v>0</v>
      </c>
      <c r="V58">
        <v>0</v>
      </c>
      <c r="W58">
        <v>7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10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2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2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2</v>
      </c>
      <c r="CL58">
        <v>0</v>
      </c>
      <c r="CM58">
        <v>0</v>
      </c>
      <c r="CN58">
        <v>0</v>
      </c>
      <c r="CO58">
        <v>12</v>
      </c>
      <c r="CP58">
        <v>0</v>
      </c>
      <c r="CQ58">
        <v>0</v>
      </c>
      <c r="CR58">
        <v>0</v>
      </c>
    </row>
    <row r="59" spans="1:96" x14ac:dyDescent="0.25">
      <c r="A59">
        <v>59</v>
      </c>
      <c r="B59">
        <v>0</v>
      </c>
      <c r="C59">
        <v>0</v>
      </c>
      <c r="D59">
        <v>0</v>
      </c>
      <c r="E59">
        <v>0</v>
      </c>
      <c r="F59">
        <v>1</v>
      </c>
      <c r="G59">
        <v>3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8</v>
      </c>
      <c r="R59">
        <v>0</v>
      </c>
      <c r="S59">
        <v>1</v>
      </c>
      <c r="T59">
        <v>1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4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1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1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9</v>
      </c>
      <c r="CP59">
        <v>0</v>
      </c>
      <c r="CQ59">
        <v>0</v>
      </c>
      <c r="CR59">
        <v>0</v>
      </c>
    </row>
    <row r="60" spans="1:96" x14ac:dyDescent="0.25">
      <c r="A60">
        <v>60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11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1</v>
      </c>
      <c r="AB60">
        <v>0</v>
      </c>
      <c r="AC60">
        <v>0</v>
      </c>
      <c r="AD60">
        <v>0</v>
      </c>
      <c r="AE60">
        <v>1</v>
      </c>
      <c r="AF60">
        <v>0</v>
      </c>
      <c r="AG60">
        <v>11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1</v>
      </c>
      <c r="AT60">
        <v>1</v>
      </c>
      <c r="AU60">
        <v>0</v>
      </c>
      <c r="AV60">
        <v>1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2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1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1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</row>
    <row r="61" spans="1:96" x14ac:dyDescent="0.25">
      <c r="A61">
        <v>61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1</v>
      </c>
      <c r="T61">
        <v>0</v>
      </c>
      <c r="U61">
        <v>1</v>
      </c>
      <c r="V61">
        <v>0</v>
      </c>
      <c r="W61">
        <v>0</v>
      </c>
      <c r="X61">
        <v>0</v>
      </c>
      <c r="Y61">
        <v>0</v>
      </c>
      <c r="Z61">
        <v>0</v>
      </c>
      <c r="AA61">
        <v>1</v>
      </c>
      <c r="AB61">
        <v>0</v>
      </c>
      <c r="AC61">
        <v>0</v>
      </c>
      <c r="AD61">
        <v>0</v>
      </c>
      <c r="AE61">
        <v>1</v>
      </c>
      <c r="AF61">
        <v>0</v>
      </c>
      <c r="AG61">
        <v>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2</v>
      </c>
      <c r="AO61">
        <v>0</v>
      </c>
      <c r="AP61">
        <v>0</v>
      </c>
      <c r="AQ61">
        <v>0</v>
      </c>
      <c r="AR61">
        <v>0</v>
      </c>
      <c r="AS61">
        <v>2</v>
      </c>
      <c r="AT61">
        <v>5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5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2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15</v>
      </c>
      <c r="CP61">
        <v>1</v>
      </c>
      <c r="CQ61">
        <v>1</v>
      </c>
      <c r="CR61">
        <v>0</v>
      </c>
    </row>
    <row r="62" spans="1:96" x14ac:dyDescent="0.25">
      <c r="A62">
        <v>62</v>
      </c>
      <c r="B62">
        <v>0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1</v>
      </c>
      <c r="N62">
        <v>0</v>
      </c>
      <c r="O62">
        <v>0</v>
      </c>
      <c r="P62">
        <v>0</v>
      </c>
      <c r="Q62">
        <v>1</v>
      </c>
      <c r="R62">
        <v>0</v>
      </c>
      <c r="S62">
        <v>0</v>
      </c>
      <c r="T62">
        <v>0</v>
      </c>
      <c r="U62">
        <v>1</v>
      </c>
      <c r="V62">
        <v>1</v>
      </c>
      <c r="W62">
        <v>0</v>
      </c>
      <c r="X62">
        <v>0</v>
      </c>
      <c r="Y62">
        <v>0</v>
      </c>
      <c r="Z62">
        <v>0</v>
      </c>
      <c r="AA62">
        <v>3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9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3</v>
      </c>
      <c r="BN62">
        <v>0</v>
      </c>
      <c r="BO62">
        <v>0</v>
      </c>
      <c r="BP62">
        <v>3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3</v>
      </c>
      <c r="CB62">
        <v>0</v>
      </c>
      <c r="CC62">
        <v>0</v>
      </c>
      <c r="CD62">
        <v>0</v>
      </c>
      <c r="CE62">
        <v>1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</row>
    <row r="63" spans="1:96" x14ac:dyDescent="0.25">
      <c r="A63">
        <v>63</v>
      </c>
      <c r="B63">
        <v>0</v>
      </c>
      <c r="C63">
        <v>4</v>
      </c>
      <c r="D63">
        <v>0</v>
      </c>
      <c r="E63">
        <v>0</v>
      </c>
      <c r="F63">
        <v>0</v>
      </c>
      <c r="G63">
        <v>1</v>
      </c>
      <c r="H63">
        <v>2</v>
      </c>
      <c r="I63">
        <v>0</v>
      </c>
      <c r="J63">
        <v>0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  <c r="Q63">
        <v>2</v>
      </c>
      <c r="R63">
        <v>0</v>
      </c>
      <c r="S63">
        <v>1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4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1</v>
      </c>
      <c r="AO63">
        <v>0</v>
      </c>
      <c r="AP63">
        <v>0</v>
      </c>
      <c r="AQ63">
        <v>0</v>
      </c>
      <c r="AR63">
        <v>0</v>
      </c>
      <c r="AS63">
        <v>3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5</v>
      </c>
      <c r="BN63">
        <v>0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2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</row>
    <row r="64" spans="1:96" x14ac:dyDescent="0.25">
      <c r="A64">
        <v>65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4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1</v>
      </c>
      <c r="BB64">
        <v>0</v>
      </c>
      <c r="BC64">
        <v>0</v>
      </c>
      <c r="BD64">
        <v>1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1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4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6</v>
      </c>
      <c r="CP64">
        <v>0</v>
      </c>
      <c r="CQ64">
        <v>0</v>
      </c>
      <c r="CR64">
        <v>0</v>
      </c>
    </row>
    <row r="65" spans="1:96" x14ac:dyDescent="0.25">
      <c r="A65">
        <v>66</v>
      </c>
      <c r="B65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  <c r="I65">
        <v>2</v>
      </c>
      <c r="J65">
        <v>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</v>
      </c>
      <c r="U65">
        <v>0</v>
      </c>
      <c r="V65">
        <v>0</v>
      </c>
      <c r="W65">
        <v>0</v>
      </c>
      <c r="X65">
        <v>0</v>
      </c>
      <c r="Y65">
        <v>0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18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3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1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</row>
    <row r="66" spans="1:96" x14ac:dyDescent="0.25">
      <c r="A66">
        <v>70</v>
      </c>
      <c r="B66">
        <v>0</v>
      </c>
      <c r="C66">
        <v>0</v>
      </c>
      <c r="D66">
        <v>0</v>
      </c>
      <c r="E66">
        <v>0</v>
      </c>
      <c r="F66">
        <v>0</v>
      </c>
      <c r="G66">
        <v>2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8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1</v>
      </c>
      <c r="AB66">
        <v>0</v>
      </c>
      <c r="AC66">
        <v>0</v>
      </c>
      <c r="AD66">
        <v>2</v>
      </c>
      <c r="AE66">
        <v>0</v>
      </c>
      <c r="AF66">
        <v>0</v>
      </c>
      <c r="AG66">
        <v>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3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1</v>
      </c>
      <c r="BW66">
        <v>0</v>
      </c>
      <c r="BX66">
        <v>0</v>
      </c>
      <c r="BY66">
        <v>0</v>
      </c>
      <c r="BZ66">
        <v>0</v>
      </c>
      <c r="CA66">
        <v>2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161"/>
  <sheetViews>
    <sheetView zoomScale="80" zoomScaleNormal="80" workbookViewId="0">
      <pane ySplit="1" topLeftCell="A116" activePane="bottomLeft" state="frozen"/>
      <selection pane="bottomLeft" activeCell="A162" sqref="A162:XFD162"/>
    </sheetView>
  </sheetViews>
  <sheetFormatPr defaultRowHeight="15" x14ac:dyDescent="0.25"/>
  <cols>
    <col min="1" max="1" width="29" customWidth="1"/>
    <col min="2" max="9" width="14.28515625" customWidth="1"/>
    <col min="10" max="10" width="9.140625" style="12"/>
    <col min="11" max="12" width="16.85546875" customWidth="1"/>
  </cols>
  <sheetData>
    <row r="1" spans="1:127" x14ac:dyDescent="0.25">
      <c r="A1" t="s">
        <v>66</v>
      </c>
      <c r="B1" t="s">
        <v>117</v>
      </c>
      <c r="C1" t="s">
        <v>146</v>
      </c>
      <c r="D1" t="s">
        <v>211</v>
      </c>
      <c r="E1" t="s">
        <v>149</v>
      </c>
      <c r="F1" t="s">
        <v>148</v>
      </c>
      <c r="G1" t="s">
        <v>335</v>
      </c>
      <c r="H1" t="s">
        <v>147</v>
      </c>
      <c r="I1" t="s">
        <v>337</v>
      </c>
      <c r="J1" s="12" t="s">
        <v>695</v>
      </c>
      <c r="K1" t="s">
        <v>116</v>
      </c>
      <c r="L1" t="s">
        <v>118</v>
      </c>
      <c r="M1" t="s">
        <v>52</v>
      </c>
      <c r="N1" t="s">
        <v>64</v>
      </c>
      <c r="O1" t="s">
        <v>10</v>
      </c>
      <c r="P1" t="s">
        <v>55</v>
      </c>
      <c r="Q1" t="s">
        <v>3</v>
      </c>
      <c r="R1" t="s">
        <v>54</v>
      </c>
      <c r="S1" t="s">
        <v>26</v>
      </c>
      <c r="T1" t="s">
        <v>61</v>
      </c>
      <c r="U1" t="s">
        <v>25</v>
      </c>
      <c r="V1" t="s">
        <v>15</v>
      </c>
      <c r="W1" t="s">
        <v>53</v>
      </c>
      <c r="X1" t="s">
        <v>44</v>
      </c>
      <c r="Y1" t="s">
        <v>40</v>
      </c>
      <c r="Z1" t="s">
        <v>11</v>
      </c>
      <c r="AA1" t="s">
        <v>13</v>
      </c>
      <c r="AB1" t="s">
        <v>62</v>
      </c>
      <c r="AC1" t="s">
        <v>27</v>
      </c>
      <c r="AD1" t="s">
        <v>63</v>
      </c>
      <c r="AE1" t="s">
        <v>56</v>
      </c>
      <c r="AF1" t="s">
        <v>45</v>
      </c>
      <c r="AG1" t="s">
        <v>20</v>
      </c>
      <c r="AH1" t="s">
        <v>46</v>
      </c>
      <c r="AI1" t="s">
        <v>49</v>
      </c>
      <c r="AJ1" t="s">
        <v>5</v>
      </c>
      <c r="AK1" t="s">
        <v>4</v>
      </c>
      <c r="AL1" t="s">
        <v>2</v>
      </c>
      <c r="AM1" t="s">
        <v>58</v>
      </c>
      <c r="AN1" t="s">
        <v>21</v>
      </c>
      <c r="AO1" t="s">
        <v>65</v>
      </c>
      <c r="AP1" t="s">
        <v>0</v>
      </c>
      <c r="AQ1" t="s">
        <v>41</v>
      </c>
      <c r="AR1" t="s">
        <v>50</v>
      </c>
      <c r="AS1" t="s">
        <v>36</v>
      </c>
      <c r="AT1" t="s">
        <v>42</v>
      </c>
      <c r="AU1" t="s">
        <v>14</v>
      </c>
      <c r="AV1" t="s">
        <v>59</v>
      </c>
      <c r="AW1" t="s">
        <v>22</v>
      </c>
      <c r="AX1" t="s">
        <v>24</v>
      </c>
      <c r="AY1" t="s">
        <v>34</v>
      </c>
      <c r="AZ1" t="s">
        <v>31</v>
      </c>
      <c r="BA1" t="s">
        <v>30</v>
      </c>
      <c r="BB1" t="s">
        <v>19</v>
      </c>
      <c r="BC1" t="s">
        <v>7</v>
      </c>
      <c r="BD1" t="s">
        <v>51</v>
      </c>
      <c r="BE1" t="s">
        <v>32</v>
      </c>
      <c r="BF1" t="s">
        <v>9</v>
      </c>
      <c r="BG1" t="s">
        <v>18</v>
      </c>
      <c r="BH1" t="s">
        <v>39</v>
      </c>
      <c r="BI1" t="s">
        <v>35</v>
      </c>
      <c r="BJ1" t="s">
        <v>33</v>
      </c>
      <c r="BK1" t="s">
        <v>12</v>
      </c>
      <c r="BL1" t="s">
        <v>29</v>
      </c>
      <c r="BM1" t="s">
        <v>6</v>
      </c>
      <c r="BN1" t="s">
        <v>23</v>
      </c>
      <c r="BO1" t="s">
        <v>48</v>
      </c>
      <c r="BP1" t="s">
        <v>8</v>
      </c>
      <c r="BQ1" t="s">
        <v>28</v>
      </c>
      <c r="BR1" t="s">
        <v>38</v>
      </c>
      <c r="BS1" t="s">
        <v>37</v>
      </c>
      <c r="BT1" t="s">
        <v>1</v>
      </c>
      <c r="BU1" t="s">
        <v>16</v>
      </c>
      <c r="BV1" t="s">
        <v>57</v>
      </c>
      <c r="BW1" t="s">
        <v>47</v>
      </c>
      <c r="BX1" t="s">
        <v>17</v>
      </c>
      <c r="BY1" t="s">
        <v>60</v>
      </c>
      <c r="BZ1" t="s">
        <v>67</v>
      </c>
      <c r="CA1" t="s">
        <v>696</v>
      </c>
      <c r="CB1" t="s">
        <v>697</v>
      </c>
      <c r="CC1" t="s">
        <v>698</v>
      </c>
      <c r="CD1" t="s">
        <v>43</v>
      </c>
      <c r="CE1" t="s">
        <v>699</v>
      </c>
      <c r="CF1" t="s">
        <v>700</v>
      </c>
      <c r="CG1" t="s">
        <v>701</v>
      </c>
      <c r="CH1" t="s">
        <v>702</v>
      </c>
      <c r="CI1" t="s">
        <v>703</v>
      </c>
      <c r="CJ1" t="s">
        <v>704</v>
      </c>
      <c r="CK1" t="s">
        <v>705</v>
      </c>
      <c r="CL1" t="s">
        <v>706</v>
      </c>
      <c r="CM1" t="s">
        <v>707</v>
      </c>
      <c r="CN1" t="s">
        <v>708</v>
      </c>
      <c r="CO1" t="s">
        <v>709</v>
      </c>
      <c r="CP1" t="s">
        <v>710</v>
      </c>
      <c r="CQ1" t="s">
        <v>711</v>
      </c>
      <c r="CR1" t="s">
        <v>712</v>
      </c>
      <c r="CS1" t="s">
        <v>713</v>
      </c>
      <c r="CT1" t="s">
        <v>714</v>
      </c>
      <c r="CU1" t="s">
        <v>715</v>
      </c>
      <c r="CV1" t="s">
        <v>716</v>
      </c>
      <c r="CW1" t="s">
        <v>717</v>
      </c>
      <c r="CX1" t="s">
        <v>718</v>
      </c>
      <c r="CY1" t="s">
        <v>719</v>
      </c>
      <c r="CZ1" t="s">
        <v>720</v>
      </c>
      <c r="DA1" t="s">
        <v>721</v>
      </c>
      <c r="DB1" t="s">
        <v>722</v>
      </c>
      <c r="DC1" t="s">
        <v>723</v>
      </c>
      <c r="DD1" t="s">
        <v>724</v>
      </c>
      <c r="DE1" t="s">
        <v>725</v>
      </c>
      <c r="DF1" t="s">
        <v>726</v>
      </c>
      <c r="DG1" t="s">
        <v>727</v>
      </c>
      <c r="DH1" t="s">
        <v>728</v>
      </c>
      <c r="DI1" t="s">
        <v>729</v>
      </c>
      <c r="DJ1" t="s">
        <v>730</v>
      </c>
      <c r="DK1" t="s">
        <v>731</v>
      </c>
      <c r="DL1" t="s">
        <v>732</v>
      </c>
      <c r="DM1" t="s">
        <v>733</v>
      </c>
      <c r="DN1" t="s">
        <v>734</v>
      </c>
      <c r="DO1" t="s">
        <v>735</v>
      </c>
      <c r="DP1" t="s">
        <v>736</v>
      </c>
      <c r="DQ1" t="s">
        <v>737</v>
      </c>
      <c r="DR1" t="s">
        <v>738</v>
      </c>
      <c r="DS1" t="s">
        <v>739</v>
      </c>
      <c r="DT1" t="s">
        <v>740</v>
      </c>
      <c r="DU1" t="s">
        <v>741</v>
      </c>
      <c r="DV1" t="s">
        <v>742</v>
      </c>
      <c r="DW1" t="s">
        <v>743</v>
      </c>
    </row>
    <row r="2" spans="1:127" x14ac:dyDescent="0.25">
      <c r="A2" t="s">
        <v>152</v>
      </c>
      <c r="B2" t="s">
        <v>119</v>
      </c>
      <c r="C2" t="s">
        <v>340</v>
      </c>
      <c r="D2" t="s">
        <v>215</v>
      </c>
      <c r="E2" t="s">
        <v>218</v>
      </c>
      <c r="F2" t="s">
        <v>314</v>
      </c>
      <c r="G2" t="s">
        <v>336</v>
      </c>
      <c r="H2" t="s">
        <v>333</v>
      </c>
      <c r="I2" t="s">
        <v>330</v>
      </c>
      <c r="J2" s="12">
        <f t="shared" ref="J2:J65" si="0">SUM(M2:DW2)</f>
        <v>1</v>
      </c>
      <c r="K2" t="s">
        <v>120</v>
      </c>
      <c r="L2" t="s">
        <v>121</v>
      </c>
      <c r="DA2">
        <v>1</v>
      </c>
    </row>
    <row r="3" spans="1:127" x14ac:dyDescent="0.25">
      <c r="A3" t="s">
        <v>153</v>
      </c>
      <c r="B3" t="s">
        <v>119</v>
      </c>
      <c r="C3" t="s">
        <v>340</v>
      </c>
      <c r="D3" t="s">
        <v>215</v>
      </c>
      <c r="E3" t="s">
        <v>218</v>
      </c>
      <c r="F3" t="s">
        <v>317</v>
      </c>
      <c r="G3" t="s">
        <v>336</v>
      </c>
      <c r="H3" t="s">
        <v>333</v>
      </c>
      <c r="I3" t="s">
        <v>330</v>
      </c>
      <c r="J3" s="12">
        <f t="shared" si="0"/>
        <v>6</v>
      </c>
      <c r="K3" t="s">
        <v>120</v>
      </c>
      <c r="L3" t="s">
        <v>120</v>
      </c>
      <c r="O3">
        <v>3</v>
      </c>
      <c r="AG3">
        <v>1</v>
      </c>
      <c r="AO3">
        <v>1</v>
      </c>
      <c r="CS3">
        <v>1</v>
      </c>
    </row>
    <row r="4" spans="1:127" x14ac:dyDescent="0.25">
      <c r="A4" t="s">
        <v>154</v>
      </c>
      <c r="B4" t="s">
        <v>119</v>
      </c>
      <c r="C4" t="s">
        <v>340</v>
      </c>
      <c r="D4" t="s">
        <v>215</v>
      </c>
      <c r="E4" t="s">
        <v>218</v>
      </c>
      <c r="F4" t="s">
        <v>314</v>
      </c>
      <c r="G4" t="s">
        <v>336</v>
      </c>
      <c r="H4" t="s">
        <v>333</v>
      </c>
      <c r="I4" t="s">
        <v>330</v>
      </c>
      <c r="J4" s="12">
        <f>SUM(M4:DW4)</f>
        <v>67</v>
      </c>
      <c r="K4" t="s">
        <v>122</v>
      </c>
      <c r="L4" t="s">
        <v>122</v>
      </c>
      <c r="M4">
        <v>1</v>
      </c>
      <c r="O4">
        <v>2</v>
      </c>
      <c r="V4">
        <v>2</v>
      </c>
      <c r="AD4">
        <v>1</v>
      </c>
      <c r="AE4">
        <v>3</v>
      </c>
      <c r="AP4">
        <v>1</v>
      </c>
      <c r="AS4">
        <v>1</v>
      </c>
      <c r="BD4">
        <v>1</v>
      </c>
      <c r="BF4">
        <v>3</v>
      </c>
      <c r="BG4">
        <v>1</v>
      </c>
      <c r="BJ4">
        <v>6</v>
      </c>
      <c r="BV4">
        <v>1</v>
      </c>
      <c r="BW4">
        <v>4</v>
      </c>
      <c r="CH4">
        <v>1</v>
      </c>
      <c r="CP4">
        <v>1</v>
      </c>
      <c r="CR4">
        <v>1</v>
      </c>
      <c r="CT4">
        <v>7</v>
      </c>
      <c r="DA4">
        <v>3</v>
      </c>
      <c r="DB4">
        <v>2</v>
      </c>
      <c r="DD4">
        <v>7</v>
      </c>
      <c r="DI4">
        <v>3</v>
      </c>
      <c r="DK4">
        <v>7</v>
      </c>
      <c r="DN4">
        <v>1</v>
      </c>
      <c r="DT4">
        <v>2</v>
      </c>
      <c r="DW4">
        <v>5</v>
      </c>
    </row>
    <row r="5" spans="1:127" x14ac:dyDescent="0.25">
      <c r="A5" t="s">
        <v>155</v>
      </c>
      <c r="B5" t="s">
        <v>119</v>
      </c>
      <c r="C5" t="s">
        <v>340</v>
      </c>
      <c r="D5" t="s">
        <v>215</v>
      </c>
      <c r="E5" t="s">
        <v>218</v>
      </c>
      <c r="F5" t="s">
        <v>314</v>
      </c>
      <c r="G5" t="s">
        <v>336</v>
      </c>
      <c r="H5" t="s">
        <v>333</v>
      </c>
      <c r="I5" t="s">
        <v>330</v>
      </c>
      <c r="J5" s="12">
        <f>SUM(M5:DW5)</f>
        <v>3</v>
      </c>
      <c r="K5" t="s">
        <v>120</v>
      </c>
      <c r="L5" t="s">
        <v>120</v>
      </c>
      <c r="V5">
        <v>2</v>
      </c>
      <c r="AF5">
        <v>1</v>
      </c>
    </row>
    <row r="6" spans="1:127" x14ac:dyDescent="0.25">
      <c r="A6" t="s">
        <v>156</v>
      </c>
      <c r="B6" t="s">
        <v>119</v>
      </c>
      <c r="C6" t="s">
        <v>340</v>
      </c>
      <c r="D6" t="s">
        <v>215</v>
      </c>
      <c r="E6" t="s">
        <v>218</v>
      </c>
      <c r="F6" t="s">
        <v>317</v>
      </c>
      <c r="G6" t="s">
        <v>336</v>
      </c>
      <c r="H6" t="s">
        <v>333</v>
      </c>
      <c r="I6" t="s">
        <v>330</v>
      </c>
      <c r="J6" s="12">
        <f t="shared" si="0"/>
        <v>5</v>
      </c>
      <c r="K6" t="s">
        <v>120</v>
      </c>
      <c r="L6" t="s">
        <v>120</v>
      </c>
      <c r="AU6">
        <v>1</v>
      </c>
      <c r="BA6">
        <v>1</v>
      </c>
      <c r="CT6">
        <v>1</v>
      </c>
      <c r="CZ6">
        <v>1</v>
      </c>
      <c r="DK6">
        <v>1</v>
      </c>
    </row>
    <row r="7" spans="1:127" x14ac:dyDescent="0.25">
      <c r="A7" t="s">
        <v>157</v>
      </c>
      <c r="B7" t="s">
        <v>119</v>
      </c>
      <c r="C7" t="s">
        <v>340</v>
      </c>
      <c r="D7" t="s">
        <v>215</v>
      </c>
      <c r="E7" t="s">
        <v>218</v>
      </c>
      <c r="F7" t="s">
        <v>317</v>
      </c>
      <c r="G7" t="s">
        <v>336</v>
      </c>
      <c r="H7" t="s">
        <v>333</v>
      </c>
      <c r="I7" t="s">
        <v>330</v>
      </c>
      <c r="J7" s="12">
        <f t="shared" si="0"/>
        <v>1</v>
      </c>
      <c r="K7" t="s">
        <v>120</v>
      </c>
      <c r="L7" t="s">
        <v>121</v>
      </c>
      <c r="DF7">
        <v>1</v>
      </c>
    </row>
    <row r="8" spans="1:127" x14ac:dyDescent="0.25">
      <c r="A8" t="s">
        <v>158</v>
      </c>
      <c r="B8" t="s">
        <v>119</v>
      </c>
      <c r="C8" t="s">
        <v>340</v>
      </c>
      <c r="D8" t="s">
        <v>215</v>
      </c>
      <c r="E8" t="s">
        <v>218</v>
      </c>
      <c r="F8" t="s">
        <v>317</v>
      </c>
      <c r="G8" t="s">
        <v>336</v>
      </c>
      <c r="H8" t="s">
        <v>333</v>
      </c>
      <c r="I8" t="s">
        <v>330</v>
      </c>
      <c r="J8" s="12">
        <f t="shared" si="0"/>
        <v>41</v>
      </c>
      <c r="K8" t="s">
        <v>122</v>
      </c>
      <c r="L8" t="s">
        <v>122</v>
      </c>
      <c r="M8">
        <v>2</v>
      </c>
      <c r="AC8">
        <v>1</v>
      </c>
      <c r="BS8">
        <v>1</v>
      </c>
      <c r="CC8">
        <v>1</v>
      </c>
      <c r="CH8">
        <v>2</v>
      </c>
      <c r="CI8">
        <v>3</v>
      </c>
      <c r="CJ8">
        <v>4</v>
      </c>
      <c r="CO8">
        <v>1</v>
      </c>
      <c r="CP8">
        <v>2</v>
      </c>
      <c r="CV8">
        <v>1</v>
      </c>
      <c r="CW8">
        <v>1</v>
      </c>
      <c r="CY8">
        <v>1</v>
      </c>
      <c r="DA8">
        <v>5</v>
      </c>
      <c r="DB8">
        <v>2</v>
      </c>
      <c r="DC8">
        <v>1</v>
      </c>
      <c r="DD8">
        <v>1</v>
      </c>
      <c r="DH8">
        <v>1</v>
      </c>
      <c r="DJ8">
        <v>2</v>
      </c>
      <c r="DK8">
        <v>1</v>
      </c>
      <c r="DL8">
        <v>8</v>
      </c>
    </row>
    <row r="9" spans="1:127" x14ac:dyDescent="0.25">
      <c r="A9" t="s">
        <v>315</v>
      </c>
      <c r="B9" t="s">
        <v>119</v>
      </c>
      <c r="C9" t="s">
        <v>340</v>
      </c>
      <c r="D9" t="s">
        <v>215</v>
      </c>
      <c r="E9" t="s">
        <v>218</v>
      </c>
      <c r="F9" t="s">
        <v>317</v>
      </c>
      <c r="G9" t="s">
        <v>336</v>
      </c>
      <c r="H9" t="s">
        <v>333</v>
      </c>
      <c r="I9" t="s">
        <v>330</v>
      </c>
      <c r="J9" s="12">
        <f t="shared" si="0"/>
        <v>82</v>
      </c>
      <c r="K9" t="s">
        <v>122</v>
      </c>
      <c r="L9" t="s">
        <v>122</v>
      </c>
      <c r="O9">
        <v>1</v>
      </c>
      <c r="U9">
        <v>2</v>
      </c>
      <c r="AB9">
        <v>1</v>
      </c>
      <c r="AF9">
        <v>2</v>
      </c>
      <c r="AK9">
        <v>1</v>
      </c>
      <c r="AM9">
        <v>1</v>
      </c>
      <c r="AO9">
        <v>3</v>
      </c>
      <c r="AP9">
        <v>1</v>
      </c>
      <c r="AR9">
        <v>1</v>
      </c>
      <c r="AY9">
        <v>2</v>
      </c>
      <c r="BH9">
        <v>1</v>
      </c>
      <c r="BK9">
        <v>1</v>
      </c>
      <c r="BN9">
        <v>1</v>
      </c>
      <c r="BS9">
        <v>3</v>
      </c>
      <c r="BT9">
        <v>1</v>
      </c>
      <c r="BW9">
        <v>1</v>
      </c>
      <c r="BZ9">
        <v>1</v>
      </c>
      <c r="CA9">
        <v>1</v>
      </c>
      <c r="CB9">
        <v>1</v>
      </c>
      <c r="CC9">
        <v>2</v>
      </c>
      <c r="CD9">
        <v>2</v>
      </c>
      <c r="CF9">
        <v>2</v>
      </c>
      <c r="CI9">
        <v>37</v>
      </c>
      <c r="CK9">
        <v>2</v>
      </c>
      <c r="CL9">
        <v>1</v>
      </c>
      <c r="CO9">
        <v>1</v>
      </c>
      <c r="CQ9">
        <v>2</v>
      </c>
      <c r="CS9">
        <v>1</v>
      </c>
      <c r="CW9">
        <v>2</v>
      </c>
      <c r="DE9">
        <v>1</v>
      </c>
      <c r="DM9">
        <v>3</v>
      </c>
    </row>
    <row r="10" spans="1:127" x14ac:dyDescent="0.25">
      <c r="A10" t="s">
        <v>316</v>
      </c>
      <c r="B10" t="s">
        <v>119</v>
      </c>
      <c r="C10" t="s">
        <v>340</v>
      </c>
      <c r="D10" t="s">
        <v>215</v>
      </c>
      <c r="E10" t="s">
        <v>218</v>
      </c>
      <c r="F10" t="s">
        <v>317</v>
      </c>
      <c r="G10" t="s">
        <v>336</v>
      </c>
      <c r="H10" t="s">
        <v>333</v>
      </c>
      <c r="I10" t="s">
        <v>330</v>
      </c>
      <c r="J10" s="12">
        <f t="shared" si="0"/>
        <v>3</v>
      </c>
      <c r="K10" t="s">
        <v>120</v>
      </c>
      <c r="L10" t="s">
        <v>120</v>
      </c>
      <c r="BL10">
        <v>1</v>
      </c>
      <c r="BW10">
        <v>2</v>
      </c>
    </row>
    <row r="11" spans="1:127" x14ac:dyDescent="0.25">
      <c r="A11" t="s">
        <v>159</v>
      </c>
      <c r="B11" t="s">
        <v>119</v>
      </c>
      <c r="C11" t="s">
        <v>340</v>
      </c>
      <c r="D11" t="s">
        <v>215</v>
      </c>
      <c r="E11" t="s">
        <v>218</v>
      </c>
      <c r="F11" t="s">
        <v>317</v>
      </c>
      <c r="G11" t="s">
        <v>339</v>
      </c>
      <c r="H11" t="s">
        <v>333</v>
      </c>
      <c r="I11" t="s">
        <v>330</v>
      </c>
      <c r="J11" s="12">
        <f t="shared" si="0"/>
        <v>302</v>
      </c>
      <c r="K11" t="s">
        <v>122</v>
      </c>
      <c r="L11" t="s">
        <v>123</v>
      </c>
      <c r="M11">
        <v>1</v>
      </c>
      <c r="N11">
        <v>2</v>
      </c>
      <c r="P11">
        <v>4</v>
      </c>
      <c r="Q11">
        <v>4</v>
      </c>
      <c r="S11">
        <v>4</v>
      </c>
      <c r="T11">
        <v>4</v>
      </c>
      <c r="U11">
        <v>1</v>
      </c>
      <c r="V11">
        <v>1</v>
      </c>
      <c r="W11">
        <v>2</v>
      </c>
      <c r="AC11">
        <v>20</v>
      </c>
      <c r="AE11">
        <v>13</v>
      </c>
      <c r="AF11">
        <v>3</v>
      </c>
      <c r="AG11">
        <v>2</v>
      </c>
      <c r="AH11">
        <v>8</v>
      </c>
      <c r="AI11">
        <v>6</v>
      </c>
      <c r="AK11">
        <v>2</v>
      </c>
      <c r="AM11">
        <v>4</v>
      </c>
      <c r="AO11">
        <v>3</v>
      </c>
      <c r="AR11">
        <v>14</v>
      </c>
      <c r="AS11">
        <v>1</v>
      </c>
      <c r="AT11">
        <v>2</v>
      </c>
      <c r="AV11">
        <v>5</v>
      </c>
      <c r="AW11">
        <v>18</v>
      </c>
      <c r="AX11">
        <v>2</v>
      </c>
      <c r="AY11">
        <v>2</v>
      </c>
      <c r="AZ11">
        <v>1</v>
      </c>
      <c r="BA11">
        <v>1</v>
      </c>
      <c r="BC11">
        <v>3</v>
      </c>
      <c r="BD11">
        <v>2</v>
      </c>
      <c r="BG11">
        <v>4</v>
      </c>
      <c r="BH11">
        <v>12</v>
      </c>
      <c r="BI11">
        <v>4</v>
      </c>
      <c r="BJ11">
        <v>2</v>
      </c>
      <c r="BM11">
        <v>4</v>
      </c>
      <c r="BO11">
        <v>2</v>
      </c>
      <c r="BQ11">
        <v>4</v>
      </c>
      <c r="BR11">
        <v>18</v>
      </c>
      <c r="BT11">
        <v>3</v>
      </c>
      <c r="BV11">
        <v>1</v>
      </c>
      <c r="BZ11">
        <v>2</v>
      </c>
      <c r="CB11">
        <v>17</v>
      </c>
      <c r="CC11">
        <v>2</v>
      </c>
      <c r="CE11">
        <v>2</v>
      </c>
      <c r="CF11">
        <v>8</v>
      </c>
      <c r="CG11">
        <v>4</v>
      </c>
      <c r="CK11">
        <v>5</v>
      </c>
      <c r="CL11">
        <v>1</v>
      </c>
      <c r="CM11">
        <v>16</v>
      </c>
      <c r="CQ11">
        <v>7</v>
      </c>
      <c r="CR11">
        <v>1</v>
      </c>
      <c r="CS11">
        <v>3</v>
      </c>
      <c r="CT11">
        <v>9</v>
      </c>
      <c r="CU11">
        <v>11</v>
      </c>
      <c r="CW11">
        <v>1</v>
      </c>
      <c r="CX11">
        <v>2</v>
      </c>
      <c r="DC11">
        <v>1</v>
      </c>
      <c r="DD11">
        <v>2</v>
      </c>
      <c r="DI11">
        <v>4</v>
      </c>
      <c r="DJ11">
        <v>1</v>
      </c>
      <c r="DM11">
        <v>3</v>
      </c>
      <c r="DN11">
        <v>7</v>
      </c>
      <c r="DT11">
        <v>2</v>
      </c>
      <c r="DV11">
        <v>2</v>
      </c>
    </row>
    <row r="12" spans="1:127" x14ac:dyDescent="0.25">
      <c r="A12" t="s">
        <v>160</v>
      </c>
      <c r="B12" t="s">
        <v>119</v>
      </c>
      <c r="C12" t="s">
        <v>340</v>
      </c>
      <c r="D12" t="s">
        <v>215</v>
      </c>
      <c r="E12" t="s">
        <v>218</v>
      </c>
      <c r="F12" t="s">
        <v>317</v>
      </c>
      <c r="G12" t="s">
        <v>339</v>
      </c>
      <c r="H12" t="s">
        <v>333</v>
      </c>
      <c r="I12" t="s">
        <v>330</v>
      </c>
      <c r="J12" s="12">
        <f t="shared" si="0"/>
        <v>2</v>
      </c>
      <c r="K12" t="s">
        <v>120</v>
      </c>
      <c r="L12" t="s">
        <v>120</v>
      </c>
      <c r="BZ12">
        <v>1</v>
      </c>
      <c r="CT12">
        <v>1</v>
      </c>
    </row>
    <row r="13" spans="1:127" x14ac:dyDescent="0.25">
      <c r="A13" t="s">
        <v>170</v>
      </c>
      <c r="B13" t="s">
        <v>119</v>
      </c>
      <c r="C13" t="s">
        <v>340</v>
      </c>
      <c r="D13" t="s">
        <v>215</v>
      </c>
      <c r="E13" t="s">
        <v>218</v>
      </c>
      <c r="F13" t="s">
        <v>314</v>
      </c>
      <c r="G13" t="s">
        <v>339</v>
      </c>
      <c r="H13" t="s">
        <v>333</v>
      </c>
      <c r="I13" t="s">
        <v>330</v>
      </c>
      <c r="J13" s="12">
        <f t="shared" si="0"/>
        <v>16</v>
      </c>
      <c r="K13" t="s">
        <v>122</v>
      </c>
      <c r="L13" t="s">
        <v>122</v>
      </c>
      <c r="O13">
        <v>1</v>
      </c>
      <c r="AG13">
        <v>1</v>
      </c>
      <c r="AH13">
        <v>4</v>
      </c>
      <c r="AS13">
        <v>1</v>
      </c>
      <c r="AT13">
        <v>1</v>
      </c>
      <c r="AY13">
        <v>1</v>
      </c>
      <c r="BQ13">
        <v>1</v>
      </c>
      <c r="BW13">
        <v>1</v>
      </c>
      <c r="CF13">
        <v>1</v>
      </c>
      <c r="CX13">
        <v>1</v>
      </c>
      <c r="DU13">
        <v>2</v>
      </c>
      <c r="DV13">
        <v>1</v>
      </c>
    </row>
    <row r="14" spans="1:127" x14ac:dyDescent="0.25">
      <c r="A14" t="s">
        <v>161</v>
      </c>
      <c r="B14" t="s">
        <v>119</v>
      </c>
      <c r="C14" t="s">
        <v>340</v>
      </c>
      <c r="D14" t="s">
        <v>215</v>
      </c>
      <c r="E14" t="s">
        <v>218</v>
      </c>
      <c r="F14" t="s">
        <v>314</v>
      </c>
      <c r="G14" t="s">
        <v>339</v>
      </c>
      <c r="H14" t="s">
        <v>333</v>
      </c>
      <c r="I14" t="s">
        <v>330</v>
      </c>
      <c r="J14" s="12">
        <f t="shared" si="0"/>
        <v>30</v>
      </c>
      <c r="K14" t="s">
        <v>122</v>
      </c>
      <c r="L14" t="s">
        <v>122</v>
      </c>
      <c r="AF14">
        <v>1</v>
      </c>
      <c r="AI14">
        <v>1</v>
      </c>
      <c r="AQ14">
        <v>1</v>
      </c>
      <c r="BH14">
        <v>1</v>
      </c>
      <c r="BO14">
        <v>1</v>
      </c>
      <c r="BR14">
        <v>1</v>
      </c>
      <c r="CA14">
        <v>9</v>
      </c>
      <c r="CB14">
        <v>1</v>
      </c>
      <c r="CC14">
        <v>1</v>
      </c>
      <c r="CM14">
        <v>1</v>
      </c>
      <c r="CY14">
        <v>1</v>
      </c>
      <c r="DT14">
        <v>2</v>
      </c>
      <c r="DV14">
        <v>9</v>
      </c>
    </row>
    <row r="15" spans="1:127" x14ac:dyDescent="0.25">
      <c r="A15" t="s">
        <v>162</v>
      </c>
      <c r="B15" t="s">
        <v>119</v>
      </c>
      <c r="C15" t="s">
        <v>340</v>
      </c>
      <c r="D15" t="s">
        <v>215</v>
      </c>
      <c r="E15" t="s">
        <v>218</v>
      </c>
      <c r="F15" t="s">
        <v>314</v>
      </c>
      <c r="G15" t="s">
        <v>339</v>
      </c>
      <c r="H15" t="s">
        <v>333</v>
      </c>
      <c r="I15" t="s">
        <v>330</v>
      </c>
      <c r="J15" s="12">
        <f t="shared" si="0"/>
        <v>7</v>
      </c>
      <c r="K15" t="s">
        <v>120</v>
      </c>
      <c r="L15" t="s">
        <v>120</v>
      </c>
      <c r="U15">
        <v>1</v>
      </c>
      <c r="AO15">
        <v>1</v>
      </c>
      <c r="AP15">
        <v>1</v>
      </c>
      <c r="BV15">
        <v>1</v>
      </c>
      <c r="CA15">
        <v>1</v>
      </c>
      <c r="CC15">
        <v>1</v>
      </c>
      <c r="DM15">
        <v>1</v>
      </c>
    </row>
    <row r="16" spans="1:127" x14ac:dyDescent="0.25">
      <c r="A16" t="s">
        <v>318</v>
      </c>
      <c r="B16" t="s">
        <v>119</v>
      </c>
      <c r="C16" t="s">
        <v>340</v>
      </c>
      <c r="D16" t="s">
        <v>215</v>
      </c>
      <c r="E16" t="s">
        <v>218</v>
      </c>
      <c r="F16" t="s">
        <v>314</v>
      </c>
      <c r="G16" t="s">
        <v>336</v>
      </c>
      <c r="H16" t="s">
        <v>333</v>
      </c>
      <c r="I16" t="s">
        <v>330</v>
      </c>
      <c r="J16" s="12">
        <f>SUM(M16:DW16)</f>
        <v>8</v>
      </c>
      <c r="K16" t="s">
        <v>120</v>
      </c>
      <c r="L16" t="s">
        <v>120</v>
      </c>
      <c r="N16">
        <v>1</v>
      </c>
      <c r="U16">
        <v>1</v>
      </c>
      <c r="BA16">
        <v>1</v>
      </c>
      <c r="BL16">
        <v>3</v>
      </c>
      <c r="CP16">
        <v>1</v>
      </c>
      <c r="CR16">
        <v>1</v>
      </c>
    </row>
    <row r="17" spans="1:127" x14ac:dyDescent="0.25">
      <c r="A17" t="s">
        <v>163</v>
      </c>
      <c r="B17" t="s">
        <v>119</v>
      </c>
      <c r="C17" t="s">
        <v>340</v>
      </c>
      <c r="D17" t="s">
        <v>215</v>
      </c>
      <c r="E17" t="s">
        <v>218</v>
      </c>
      <c r="F17" t="s">
        <v>319</v>
      </c>
      <c r="G17" t="s">
        <v>336</v>
      </c>
      <c r="H17" t="s">
        <v>333</v>
      </c>
      <c r="I17" t="s">
        <v>330</v>
      </c>
      <c r="J17" s="12">
        <f t="shared" si="0"/>
        <v>66</v>
      </c>
      <c r="K17" t="s">
        <v>122</v>
      </c>
      <c r="L17" t="s">
        <v>122</v>
      </c>
      <c r="Q17">
        <v>7</v>
      </c>
      <c r="AA17">
        <v>4</v>
      </c>
      <c r="AM17">
        <v>3</v>
      </c>
      <c r="AP17">
        <v>1</v>
      </c>
      <c r="AT17">
        <v>1</v>
      </c>
      <c r="AU17">
        <v>6</v>
      </c>
      <c r="AV17">
        <v>4</v>
      </c>
      <c r="AX17">
        <v>2</v>
      </c>
      <c r="BC17">
        <v>2</v>
      </c>
      <c r="BE17">
        <v>2</v>
      </c>
      <c r="BJ17">
        <v>2</v>
      </c>
      <c r="BM17">
        <v>1</v>
      </c>
      <c r="CL17">
        <v>2</v>
      </c>
      <c r="CP17">
        <v>1</v>
      </c>
      <c r="DC17">
        <v>4</v>
      </c>
      <c r="DF17">
        <v>6</v>
      </c>
      <c r="DG17">
        <v>3</v>
      </c>
      <c r="DH17">
        <v>3</v>
      </c>
      <c r="DI17">
        <v>3</v>
      </c>
      <c r="DN17">
        <v>6</v>
      </c>
      <c r="DP17">
        <v>1</v>
      </c>
      <c r="DR17">
        <v>1</v>
      </c>
      <c r="DV17">
        <v>1</v>
      </c>
    </row>
    <row r="18" spans="1:127" x14ac:dyDescent="0.25">
      <c r="A18" t="s">
        <v>164</v>
      </c>
      <c r="B18" t="s">
        <v>119</v>
      </c>
      <c r="C18" t="s">
        <v>340</v>
      </c>
      <c r="D18" t="s">
        <v>215</v>
      </c>
      <c r="E18" t="s">
        <v>218</v>
      </c>
      <c r="F18" t="s">
        <v>319</v>
      </c>
      <c r="G18" t="s">
        <v>336</v>
      </c>
      <c r="H18" t="s">
        <v>333</v>
      </c>
      <c r="I18" t="s">
        <v>330</v>
      </c>
      <c r="J18" s="12">
        <f t="shared" si="0"/>
        <v>4</v>
      </c>
      <c r="K18" t="s">
        <v>120</v>
      </c>
      <c r="L18" t="s">
        <v>120</v>
      </c>
      <c r="R18">
        <v>3</v>
      </c>
      <c r="CL18">
        <v>1</v>
      </c>
    </row>
    <row r="19" spans="1:127" x14ac:dyDescent="0.25">
      <c r="A19" t="s">
        <v>165</v>
      </c>
      <c r="B19" t="s">
        <v>119</v>
      </c>
      <c r="C19" t="s">
        <v>340</v>
      </c>
      <c r="D19" t="s">
        <v>215</v>
      </c>
      <c r="E19" t="s">
        <v>218</v>
      </c>
      <c r="F19" t="s">
        <v>314</v>
      </c>
      <c r="G19" t="s">
        <v>336</v>
      </c>
      <c r="H19" t="s">
        <v>333</v>
      </c>
      <c r="I19" t="s">
        <v>330</v>
      </c>
      <c r="J19" s="12">
        <f t="shared" si="0"/>
        <v>1</v>
      </c>
      <c r="K19" t="s">
        <v>120</v>
      </c>
      <c r="L19" t="s">
        <v>121</v>
      </c>
      <c r="CV19">
        <v>1</v>
      </c>
    </row>
    <row r="20" spans="1:127" x14ac:dyDescent="0.25">
      <c r="A20" t="s">
        <v>177</v>
      </c>
      <c r="B20" t="s">
        <v>119</v>
      </c>
      <c r="C20" t="s">
        <v>340</v>
      </c>
      <c r="D20" t="s">
        <v>215</v>
      </c>
      <c r="E20" t="s">
        <v>218</v>
      </c>
      <c r="F20" t="s">
        <v>314</v>
      </c>
      <c r="G20" t="s">
        <v>744</v>
      </c>
      <c r="H20" t="s">
        <v>333</v>
      </c>
      <c r="I20" t="s">
        <v>330</v>
      </c>
      <c r="J20" s="12">
        <f t="shared" si="0"/>
        <v>7</v>
      </c>
      <c r="K20" t="s">
        <v>120</v>
      </c>
      <c r="L20" t="s">
        <v>120</v>
      </c>
      <c r="O20">
        <v>1</v>
      </c>
      <c r="AU20">
        <v>1</v>
      </c>
      <c r="BU20">
        <v>2</v>
      </c>
      <c r="CI20">
        <v>1</v>
      </c>
      <c r="CO20">
        <v>1</v>
      </c>
      <c r="CS20">
        <v>1</v>
      </c>
    </row>
    <row r="21" spans="1:127" x14ac:dyDescent="0.25">
      <c r="A21" t="s">
        <v>178</v>
      </c>
      <c r="B21" t="s">
        <v>119</v>
      </c>
      <c r="C21" t="s">
        <v>340</v>
      </c>
      <c r="D21" t="s">
        <v>215</v>
      </c>
      <c r="E21" t="s">
        <v>218</v>
      </c>
      <c r="F21" t="s">
        <v>314</v>
      </c>
      <c r="G21" t="s">
        <v>744</v>
      </c>
      <c r="H21" t="s">
        <v>333</v>
      </c>
      <c r="I21" t="s">
        <v>330</v>
      </c>
      <c r="J21" s="12">
        <f t="shared" si="0"/>
        <v>1</v>
      </c>
      <c r="K21" t="s">
        <v>120</v>
      </c>
      <c r="L21" t="s">
        <v>120</v>
      </c>
      <c r="CA21">
        <v>1</v>
      </c>
    </row>
    <row r="22" spans="1:127" x14ac:dyDescent="0.25">
      <c r="A22" t="s">
        <v>171</v>
      </c>
      <c r="B22" t="s">
        <v>119</v>
      </c>
      <c r="C22" t="s">
        <v>340</v>
      </c>
      <c r="D22" t="s">
        <v>215</v>
      </c>
      <c r="E22" t="s">
        <v>218</v>
      </c>
      <c r="F22" t="s">
        <v>314</v>
      </c>
      <c r="G22" t="s">
        <v>744</v>
      </c>
      <c r="H22" t="s">
        <v>333</v>
      </c>
      <c r="I22" t="s">
        <v>330</v>
      </c>
      <c r="J22" s="12">
        <f t="shared" si="0"/>
        <v>35</v>
      </c>
      <c r="K22" t="s">
        <v>122</v>
      </c>
      <c r="L22" t="s">
        <v>122</v>
      </c>
      <c r="Q22">
        <v>1</v>
      </c>
      <c r="S22">
        <v>1</v>
      </c>
      <c r="AD22">
        <v>1</v>
      </c>
      <c r="AY22">
        <v>1</v>
      </c>
      <c r="BC22">
        <v>1</v>
      </c>
      <c r="BD22">
        <v>2</v>
      </c>
      <c r="BF22">
        <v>2</v>
      </c>
      <c r="BL22">
        <v>1</v>
      </c>
      <c r="CC22">
        <v>1</v>
      </c>
      <c r="CE22">
        <v>8</v>
      </c>
      <c r="CH22">
        <v>1</v>
      </c>
      <c r="CI22">
        <v>1</v>
      </c>
      <c r="CL22">
        <v>1</v>
      </c>
      <c r="CQ22">
        <v>1</v>
      </c>
      <c r="CR22">
        <v>4</v>
      </c>
      <c r="CT22">
        <v>1</v>
      </c>
      <c r="CY22">
        <v>2</v>
      </c>
      <c r="DL22">
        <v>2</v>
      </c>
      <c r="DN22">
        <v>1</v>
      </c>
      <c r="DP22">
        <v>2</v>
      </c>
    </row>
    <row r="23" spans="1:127" x14ac:dyDescent="0.25">
      <c r="A23" t="s">
        <v>166</v>
      </c>
      <c r="B23" t="s">
        <v>119</v>
      </c>
      <c r="C23" t="s">
        <v>340</v>
      </c>
      <c r="D23" t="s">
        <v>215</v>
      </c>
      <c r="E23" t="s">
        <v>218</v>
      </c>
      <c r="F23" t="s">
        <v>317</v>
      </c>
      <c r="G23" t="s">
        <v>339</v>
      </c>
      <c r="H23" t="s">
        <v>333</v>
      </c>
      <c r="I23" t="s">
        <v>330</v>
      </c>
      <c r="J23" s="12">
        <f t="shared" si="0"/>
        <v>647</v>
      </c>
      <c r="K23" t="s">
        <v>122</v>
      </c>
      <c r="L23" t="s">
        <v>123</v>
      </c>
      <c r="M23">
        <v>3</v>
      </c>
      <c r="N23">
        <v>4</v>
      </c>
      <c r="O23">
        <v>1</v>
      </c>
      <c r="P23">
        <v>24</v>
      </c>
      <c r="Q23">
        <v>7</v>
      </c>
      <c r="R23">
        <v>10</v>
      </c>
      <c r="T23">
        <v>4</v>
      </c>
      <c r="V23">
        <v>3</v>
      </c>
      <c r="X23">
        <v>9</v>
      </c>
      <c r="Y23">
        <v>1</v>
      </c>
      <c r="AA23">
        <v>10</v>
      </c>
      <c r="AB23">
        <v>3</v>
      </c>
      <c r="AC23">
        <v>10</v>
      </c>
      <c r="AD23">
        <v>14</v>
      </c>
      <c r="AE23">
        <v>1</v>
      </c>
      <c r="AF23">
        <v>6</v>
      </c>
      <c r="AG23">
        <v>5</v>
      </c>
      <c r="AI23">
        <v>1</v>
      </c>
      <c r="AJ23">
        <v>3</v>
      </c>
      <c r="AK23">
        <v>10</v>
      </c>
      <c r="AL23">
        <v>3</v>
      </c>
      <c r="AM23">
        <v>18</v>
      </c>
      <c r="AN23">
        <v>6</v>
      </c>
      <c r="AO23">
        <v>8</v>
      </c>
      <c r="AQ23">
        <v>1</v>
      </c>
      <c r="AR23">
        <v>19</v>
      </c>
      <c r="AT23">
        <v>14</v>
      </c>
      <c r="AU23">
        <v>5</v>
      </c>
      <c r="AV23">
        <v>6</v>
      </c>
      <c r="AX23">
        <v>4</v>
      </c>
      <c r="AZ23">
        <v>16</v>
      </c>
      <c r="BA23">
        <v>2</v>
      </c>
      <c r="BC23">
        <v>9</v>
      </c>
      <c r="BD23">
        <v>1</v>
      </c>
      <c r="BE23">
        <v>6</v>
      </c>
      <c r="BF23">
        <v>10</v>
      </c>
      <c r="BI23">
        <v>1</v>
      </c>
      <c r="BK23">
        <v>11</v>
      </c>
      <c r="BM23">
        <v>23</v>
      </c>
      <c r="BO23">
        <v>1</v>
      </c>
      <c r="BQ23">
        <v>2</v>
      </c>
      <c r="BR23">
        <v>31</v>
      </c>
      <c r="BS23">
        <v>8</v>
      </c>
      <c r="BT23">
        <v>11</v>
      </c>
      <c r="BU23">
        <v>1</v>
      </c>
      <c r="BV23">
        <v>1</v>
      </c>
      <c r="BW23">
        <v>2</v>
      </c>
      <c r="BX23">
        <v>4</v>
      </c>
      <c r="CA23">
        <v>3</v>
      </c>
      <c r="CB23">
        <v>19</v>
      </c>
      <c r="CC23">
        <v>27</v>
      </c>
      <c r="CD23">
        <v>8</v>
      </c>
      <c r="CE23">
        <v>1</v>
      </c>
      <c r="CF23">
        <v>1</v>
      </c>
      <c r="CG23">
        <v>1</v>
      </c>
      <c r="CH23">
        <v>15</v>
      </c>
      <c r="CJ23">
        <v>36</v>
      </c>
      <c r="CK23">
        <v>1</v>
      </c>
      <c r="CL23">
        <v>4</v>
      </c>
      <c r="CM23">
        <v>9</v>
      </c>
      <c r="CN23">
        <v>16</v>
      </c>
      <c r="CP23">
        <v>1</v>
      </c>
      <c r="CQ23">
        <v>6</v>
      </c>
      <c r="CR23">
        <v>17</v>
      </c>
      <c r="CS23">
        <v>3</v>
      </c>
      <c r="CT23">
        <v>7</v>
      </c>
      <c r="CU23">
        <v>28</v>
      </c>
      <c r="CV23">
        <v>1</v>
      </c>
      <c r="CW23">
        <v>5</v>
      </c>
      <c r="CX23">
        <v>11</v>
      </c>
      <c r="CY23">
        <v>13</v>
      </c>
      <c r="CZ23">
        <v>3</v>
      </c>
      <c r="DA23">
        <v>1</v>
      </c>
      <c r="DC23">
        <v>1</v>
      </c>
      <c r="DF23">
        <v>1</v>
      </c>
      <c r="DG23">
        <v>10</v>
      </c>
      <c r="DH23">
        <v>11</v>
      </c>
      <c r="DI23">
        <v>1</v>
      </c>
      <c r="DJ23">
        <v>13</v>
      </c>
      <c r="DM23">
        <v>6</v>
      </c>
      <c r="DN23">
        <v>7</v>
      </c>
      <c r="DO23">
        <v>1</v>
      </c>
      <c r="DP23">
        <v>3</v>
      </c>
      <c r="DW23">
        <v>3</v>
      </c>
    </row>
    <row r="24" spans="1:127" x14ac:dyDescent="0.25">
      <c r="A24" t="s">
        <v>167</v>
      </c>
      <c r="B24" t="s">
        <v>119</v>
      </c>
      <c r="C24" t="s">
        <v>340</v>
      </c>
      <c r="D24" t="s">
        <v>215</v>
      </c>
      <c r="E24" t="s">
        <v>218</v>
      </c>
      <c r="F24" t="s">
        <v>317</v>
      </c>
      <c r="G24" t="s">
        <v>339</v>
      </c>
      <c r="H24" t="s">
        <v>333</v>
      </c>
      <c r="I24" t="s">
        <v>330</v>
      </c>
      <c r="J24" s="12">
        <f t="shared" si="0"/>
        <v>2</v>
      </c>
      <c r="K24" t="s">
        <v>120</v>
      </c>
      <c r="L24" t="s">
        <v>120</v>
      </c>
      <c r="CH24">
        <v>2</v>
      </c>
    </row>
    <row r="25" spans="1:127" x14ac:dyDescent="0.25">
      <c r="A25" t="s">
        <v>168</v>
      </c>
      <c r="B25" t="s">
        <v>119</v>
      </c>
      <c r="C25" t="s">
        <v>340</v>
      </c>
      <c r="D25" t="s">
        <v>215</v>
      </c>
      <c r="E25" t="s">
        <v>218</v>
      </c>
      <c r="F25" t="s">
        <v>317</v>
      </c>
      <c r="G25" t="s">
        <v>339</v>
      </c>
      <c r="H25" t="s">
        <v>333</v>
      </c>
      <c r="I25" t="s">
        <v>330</v>
      </c>
      <c r="J25" s="12">
        <f t="shared" si="0"/>
        <v>2</v>
      </c>
      <c r="K25" t="s">
        <v>120</v>
      </c>
      <c r="L25" t="s">
        <v>120</v>
      </c>
      <c r="R25">
        <v>1</v>
      </c>
      <c r="W25">
        <v>1</v>
      </c>
    </row>
    <row r="26" spans="1:127" x14ac:dyDescent="0.25">
      <c r="A26" t="s">
        <v>169</v>
      </c>
      <c r="B26" t="s">
        <v>119</v>
      </c>
      <c r="C26" t="s">
        <v>340</v>
      </c>
      <c r="D26" t="s">
        <v>215</v>
      </c>
      <c r="E26" t="s">
        <v>218</v>
      </c>
      <c r="F26" t="s">
        <v>314</v>
      </c>
      <c r="G26" t="s">
        <v>339</v>
      </c>
      <c r="H26" t="s">
        <v>333</v>
      </c>
      <c r="I26" t="s">
        <v>330</v>
      </c>
      <c r="J26" s="12">
        <f t="shared" si="0"/>
        <v>81</v>
      </c>
      <c r="K26" t="s">
        <v>122</v>
      </c>
      <c r="L26" t="s">
        <v>122</v>
      </c>
      <c r="M26">
        <v>6</v>
      </c>
      <c r="N26">
        <v>2</v>
      </c>
      <c r="O26">
        <v>3</v>
      </c>
      <c r="S26">
        <v>2</v>
      </c>
      <c r="V26">
        <v>2</v>
      </c>
      <c r="Y26">
        <v>1</v>
      </c>
      <c r="Z26">
        <v>2</v>
      </c>
      <c r="AB26">
        <v>2</v>
      </c>
      <c r="AD26">
        <v>1</v>
      </c>
      <c r="AE26">
        <v>6</v>
      </c>
      <c r="AH26">
        <v>4</v>
      </c>
      <c r="AI26">
        <v>1</v>
      </c>
      <c r="AQ26">
        <v>4</v>
      </c>
      <c r="AU26">
        <v>2</v>
      </c>
      <c r="AX26">
        <v>1</v>
      </c>
      <c r="BC26">
        <v>2</v>
      </c>
      <c r="BD26">
        <v>2</v>
      </c>
      <c r="BE26">
        <v>3</v>
      </c>
      <c r="BI26">
        <v>1</v>
      </c>
      <c r="BJ26">
        <v>1</v>
      </c>
      <c r="BL26">
        <v>2</v>
      </c>
      <c r="BM26">
        <v>2</v>
      </c>
      <c r="BO26">
        <v>1</v>
      </c>
      <c r="BR26">
        <v>1</v>
      </c>
      <c r="BS26">
        <v>1</v>
      </c>
      <c r="BU26">
        <v>1</v>
      </c>
      <c r="BW26">
        <v>1</v>
      </c>
      <c r="BX26">
        <v>2</v>
      </c>
      <c r="CC26">
        <v>1</v>
      </c>
      <c r="CI26">
        <v>1</v>
      </c>
      <c r="CN26">
        <v>1</v>
      </c>
      <c r="CO26">
        <v>1</v>
      </c>
      <c r="CU26">
        <v>1</v>
      </c>
      <c r="CW26">
        <v>5</v>
      </c>
      <c r="CX26">
        <v>4</v>
      </c>
      <c r="DE26">
        <v>1</v>
      </c>
      <c r="DI26">
        <v>4</v>
      </c>
      <c r="DK26">
        <v>1</v>
      </c>
      <c r="DM26">
        <v>2</v>
      </c>
    </row>
    <row r="27" spans="1:127" x14ac:dyDescent="0.25">
      <c r="A27" t="s">
        <v>172</v>
      </c>
      <c r="B27" t="s">
        <v>119</v>
      </c>
      <c r="C27" t="s">
        <v>340</v>
      </c>
      <c r="D27" t="s">
        <v>215</v>
      </c>
      <c r="E27" t="s">
        <v>218</v>
      </c>
      <c r="F27" t="s">
        <v>317</v>
      </c>
      <c r="G27" t="s">
        <v>339</v>
      </c>
      <c r="H27" t="s">
        <v>333</v>
      </c>
      <c r="I27" t="s">
        <v>330</v>
      </c>
      <c r="J27" s="12">
        <f t="shared" si="0"/>
        <v>75</v>
      </c>
      <c r="K27" t="s">
        <v>122</v>
      </c>
      <c r="L27" t="s">
        <v>122</v>
      </c>
      <c r="M27">
        <v>3</v>
      </c>
      <c r="N27">
        <v>1</v>
      </c>
      <c r="P27">
        <v>2</v>
      </c>
      <c r="U27">
        <v>3</v>
      </c>
      <c r="AA27">
        <v>2</v>
      </c>
      <c r="AC27">
        <v>5</v>
      </c>
      <c r="AD27">
        <v>2</v>
      </c>
      <c r="AE27">
        <v>3</v>
      </c>
      <c r="AF27">
        <v>4</v>
      </c>
      <c r="AG27">
        <v>2</v>
      </c>
      <c r="AH27">
        <v>4</v>
      </c>
      <c r="AI27">
        <v>1</v>
      </c>
      <c r="AN27">
        <v>1</v>
      </c>
      <c r="AO27">
        <v>1</v>
      </c>
      <c r="AP27">
        <v>1</v>
      </c>
      <c r="AV27">
        <v>1</v>
      </c>
      <c r="BB27">
        <v>1</v>
      </c>
      <c r="BC27">
        <v>1</v>
      </c>
      <c r="BJ27">
        <v>1</v>
      </c>
      <c r="BL27">
        <v>1</v>
      </c>
      <c r="BM27">
        <v>2</v>
      </c>
      <c r="BO27">
        <v>2</v>
      </c>
      <c r="BQ27">
        <v>2</v>
      </c>
      <c r="BR27">
        <v>1</v>
      </c>
      <c r="BS27">
        <v>1</v>
      </c>
      <c r="BX27">
        <v>3</v>
      </c>
      <c r="BZ27">
        <v>1</v>
      </c>
      <c r="CA27">
        <v>1</v>
      </c>
      <c r="CC27">
        <v>2</v>
      </c>
      <c r="CK27">
        <v>4</v>
      </c>
      <c r="CL27">
        <v>3</v>
      </c>
      <c r="CV27">
        <v>1</v>
      </c>
      <c r="CW27">
        <v>1</v>
      </c>
      <c r="CY27">
        <v>1</v>
      </c>
      <c r="DD27">
        <v>1</v>
      </c>
      <c r="DF27">
        <v>1</v>
      </c>
      <c r="DI27">
        <v>2</v>
      </c>
      <c r="DJ27">
        <v>1</v>
      </c>
      <c r="DK27">
        <v>3</v>
      </c>
      <c r="DL27">
        <v>1</v>
      </c>
      <c r="DM27">
        <v>1</v>
      </c>
    </row>
    <row r="28" spans="1:127" x14ac:dyDescent="0.25">
      <c r="A28" t="s">
        <v>173</v>
      </c>
      <c r="B28" t="s">
        <v>119</v>
      </c>
      <c r="C28" t="s">
        <v>340</v>
      </c>
      <c r="D28" t="s">
        <v>215</v>
      </c>
      <c r="E28" t="s">
        <v>218</v>
      </c>
      <c r="F28" t="s">
        <v>317</v>
      </c>
      <c r="G28" t="s">
        <v>339</v>
      </c>
      <c r="H28" t="s">
        <v>333</v>
      </c>
      <c r="I28" t="s">
        <v>330</v>
      </c>
      <c r="J28" s="12">
        <f t="shared" si="0"/>
        <v>4</v>
      </c>
      <c r="K28" t="s">
        <v>120</v>
      </c>
      <c r="L28" t="s">
        <v>120</v>
      </c>
      <c r="CK28">
        <v>1</v>
      </c>
      <c r="CM28">
        <v>1</v>
      </c>
      <c r="CU28">
        <v>1</v>
      </c>
      <c r="DD28">
        <v>1</v>
      </c>
    </row>
    <row r="29" spans="1:127" x14ac:dyDescent="0.25">
      <c r="A29" t="s">
        <v>174</v>
      </c>
      <c r="B29" t="s">
        <v>119</v>
      </c>
      <c r="C29" t="s">
        <v>340</v>
      </c>
      <c r="D29" t="s">
        <v>215</v>
      </c>
      <c r="E29" t="s">
        <v>218</v>
      </c>
      <c r="F29" t="s">
        <v>317</v>
      </c>
      <c r="G29" t="s">
        <v>339</v>
      </c>
      <c r="H29" t="s">
        <v>333</v>
      </c>
      <c r="I29" t="s">
        <v>330</v>
      </c>
      <c r="J29" s="12">
        <f t="shared" si="0"/>
        <v>8</v>
      </c>
      <c r="K29" t="s">
        <v>120</v>
      </c>
      <c r="L29" t="s">
        <v>120</v>
      </c>
      <c r="CL29">
        <v>2</v>
      </c>
      <c r="CU29">
        <v>1</v>
      </c>
      <c r="CW29">
        <v>4</v>
      </c>
      <c r="DE29">
        <v>1</v>
      </c>
    </row>
    <row r="30" spans="1:127" x14ac:dyDescent="0.25">
      <c r="A30" t="s">
        <v>175</v>
      </c>
      <c r="B30" t="s">
        <v>119</v>
      </c>
      <c r="C30" t="s">
        <v>340</v>
      </c>
      <c r="D30" t="s">
        <v>215</v>
      </c>
      <c r="E30" t="s">
        <v>218</v>
      </c>
      <c r="F30" t="s">
        <v>317</v>
      </c>
      <c r="G30" t="s">
        <v>339</v>
      </c>
      <c r="H30" t="s">
        <v>333</v>
      </c>
      <c r="I30" t="s">
        <v>330</v>
      </c>
      <c r="J30" s="12">
        <f t="shared" si="0"/>
        <v>25</v>
      </c>
      <c r="K30" t="s">
        <v>122</v>
      </c>
      <c r="L30" t="s">
        <v>122</v>
      </c>
      <c r="V30">
        <v>1</v>
      </c>
      <c r="AJ30">
        <v>1</v>
      </c>
      <c r="AU30">
        <v>7</v>
      </c>
      <c r="BK30">
        <v>1</v>
      </c>
      <c r="BU30">
        <v>1</v>
      </c>
      <c r="BV30">
        <v>1</v>
      </c>
      <c r="CT30">
        <v>1</v>
      </c>
      <c r="CV30">
        <v>2</v>
      </c>
      <c r="CW30">
        <v>10</v>
      </c>
    </row>
    <row r="31" spans="1:127" x14ac:dyDescent="0.25">
      <c r="A31" t="s">
        <v>176</v>
      </c>
      <c r="B31" t="s">
        <v>119</v>
      </c>
      <c r="C31" t="s">
        <v>340</v>
      </c>
      <c r="D31" t="s">
        <v>215</v>
      </c>
      <c r="E31" t="s">
        <v>218</v>
      </c>
      <c r="F31" t="s">
        <v>317</v>
      </c>
      <c r="G31" t="s">
        <v>336</v>
      </c>
      <c r="H31" t="s">
        <v>333</v>
      </c>
      <c r="I31" t="s">
        <v>330</v>
      </c>
      <c r="J31" s="12">
        <f t="shared" si="0"/>
        <v>3</v>
      </c>
      <c r="K31" t="s">
        <v>120</v>
      </c>
      <c r="L31" t="s">
        <v>120</v>
      </c>
      <c r="V31">
        <v>1</v>
      </c>
      <c r="AR31">
        <v>1</v>
      </c>
      <c r="BV31">
        <v>1</v>
      </c>
    </row>
    <row r="32" spans="1:127" x14ac:dyDescent="0.25">
      <c r="A32" t="s">
        <v>179</v>
      </c>
      <c r="B32" t="s">
        <v>119</v>
      </c>
      <c r="C32" t="s">
        <v>340</v>
      </c>
      <c r="D32" t="s">
        <v>215</v>
      </c>
      <c r="E32" t="s">
        <v>218</v>
      </c>
      <c r="F32" t="s">
        <v>317</v>
      </c>
      <c r="G32" t="s">
        <v>744</v>
      </c>
      <c r="H32" t="s">
        <v>333</v>
      </c>
      <c r="I32" t="s">
        <v>330</v>
      </c>
      <c r="J32" s="12">
        <f t="shared" si="0"/>
        <v>2</v>
      </c>
      <c r="K32" t="s">
        <v>120</v>
      </c>
      <c r="L32" t="s">
        <v>120</v>
      </c>
      <c r="BZ32">
        <v>1</v>
      </c>
      <c r="CW32">
        <v>1</v>
      </c>
    </row>
    <row r="33" spans="1:126" x14ac:dyDescent="0.25">
      <c r="A33" t="s">
        <v>180</v>
      </c>
      <c r="B33" t="s">
        <v>119</v>
      </c>
      <c r="C33" t="s">
        <v>340</v>
      </c>
      <c r="D33" t="s">
        <v>215</v>
      </c>
      <c r="E33" t="s">
        <v>218</v>
      </c>
      <c r="F33" t="s">
        <v>317</v>
      </c>
      <c r="G33" t="s">
        <v>744</v>
      </c>
      <c r="H33" t="s">
        <v>333</v>
      </c>
      <c r="I33" t="s">
        <v>330</v>
      </c>
      <c r="J33" s="12">
        <f t="shared" si="0"/>
        <v>1</v>
      </c>
      <c r="K33" t="s">
        <v>120</v>
      </c>
      <c r="L33" t="s">
        <v>120</v>
      </c>
      <c r="DB33">
        <v>1</v>
      </c>
    </row>
    <row r="34" spans="1:126" x14ac:dyDescent="0.25">
      <c r="A34" t="s">
        <v>181</v>
      </c>
      <c r="B34" t="s">
        <v>119</v>
      </c>
      <c r="C34" t="s">
        <v>340</v>
      </c>
      <c r="D34" t="s">
        <v>215</v>
      </c>
      <c r="E34" t="s">
        <v>218</v>
      </c>
      <c r="F34" t="s">
        <v>317</v>
      </c>
      <c r="G34" t="s">
        <v>744</v>
      </c>
      <c r="H34" t="s">
        <v>333</v>
      </c>
      <c r="I34" t="s">
        <v>330</v>
      </c>
      <c r="J34" s="12">
        <f t="shared" si="0"/>
        <v>1</v>
      </c>
      <c r="K34" t="s">
        <v>120</v>
      </c>
      <c r="L34" t="s">
        <v>121</v>
      </c>
      <c r="U34">
        <v>1</v>
      </c>
    </row>
    <row r="35" spans="1:126" x14ac:dyDescent="0.25">
      <c r="A35" t="s">
        <v>182</v>
      </c>
      <c r="B35" t="s">
        <v>119</v>
      </c>
      <c r="C35" t="s">
        <v>340</v>
      </c>
      <c r="D35" t="s">
        <v>215</v>
      </c>
      <c r="E35" t="s">
        <v>218</v>
      </c>
      <c r="F35" t="s">
        <v>317</v>
      </c>
      <c r="G35" t="s">
        <v>744</v>
      </c>
      <c r="H35" t="s">
        <v>333</v>
      </c>
      <c r="I35" t="s">
        <v>330</v>
      </c>
      <c r="J35" s="12">
        <f t="shared" si="0"/>
        <v>1</v>
      </c>
      <c r="K35" t="s">
        <v>120</v>
      </c>
      <c r="L35" t="s">
        <v>121</v>
      </c>
      <c r="DB35">
        <v>1</v>
      </c>
    </row>
    <row r="36" spans="1:126" x14ac:dyDescent="0.25">
      <c r="A36" t="s">
        <v>183</v>
      </c>
      <c r="B36" t="s">
        <v>119</v>
      </c>
      <c r="C36" t="s">
        <v>340</v>
      </c>
      <c r="D36" t="s">
        <v>215</v>
      </c>
      <c r="E36" t="s">
        <v>218</v>
      </c>
      <c r="F36" t="s">
        <v>319</v>
      </c>
      <c r="G36" t="s">
        <v>339</v>
      </c>
      <c r="H36" t="s">
        <v>333</v>
      </c>
      <c r="I36" t="s">
        <v>330</v>
      </c>
      <c r="J36" s="12">
        <f t="shared" si="0"/>
        <v>136</v>
      </c>
      <c r="K36" t="s">
        <v>122</v>
      </c>
      <c r="L36" t="s">
        <v>122</v>
      </c>
      <c r="U36">
        <v>1</v>
      </c>
      <c r="V36">
        <v>1</v>
      </c>
      <c r="AG36">
        <v>3</v>
      </c>
      <c r="AH36">
        <v>1</v>
      </c>
      <c r="AQ36">
        <v>1</v>
      </c>
      <c r="AT36">
        <v>2</v>
      </c>
      <c r="AU36">
        <v>20</v>
      </c>
      <c r="BD36">
        <v>6</v>
      </c>
      <c r="BH36">
        <v>1</v>
      </c>
      <c r="BR36">
        <v>7</v>
      </c>
      <c r="CA36">
        <v>4</v>
      </c>
      <c r="CB36">
        <v>7</v>
      </c>
      <c r="CC36">
        <v>3</v>
      </c>
      <c r="CE36">
        <v>1</v>
      </c>
      <c r="CF36">
        <v>2</v>
      </c>
      <c r="CG36">
        <v>7</v>
      </c>
      <c r="CH36">
        <v>2</v>
      </c>
      <c r="CI36">
        <v>10</v>
      </c>
      <c r="CT36">
        <v>10</v>
      </c>
      <c r="CU36">
        <v>9</v>
      </c>
      <c r="CV36">
        <v>19</v>
      </c>
      <c r="DE36">
        <v>3</v>
      </c>
      <c r="DL36">
        <v>1</v>
      </c>
      <c r="DQ36">
        <v>1</v>
      </c>
      <c r="DT36">
        <v>8</v>
      </c>
      <c r="DU36">
        <v>3</v>
      </c>
      <c r="DV36">
        <v>3</v>
      </c>
    </row>
    <row r="37" spans="1:126" x14ac:dyDescent="0.25">
      <c r="A37" t="s">
        <v>151</v>
      </c>
      <c r="B37" t="s">
        <v>201</v>
      </c>
      <c r="C37" t="s">
        <v>341</v>
      </c>
      <c r="D37" t="s">
        <v>150</v>
      </c>
      <c r="E37" t="s">
        <v>134</v>
      </c>
      <c r="F37" t="s">
        <v>314</v>
      </c>
      <c r="G37" t="s">
        <v>336</v>
      </c>
      <c r="H37" t="s">
        <v>334</v>
      </c>
      <c r="I37" t="s">
        <v>330</v>
      </c>
      <c r="J37" s="12">
        <f>SUM(M37:DW37)</f>
        <v>3</v>
      </c>
      <c r="K37" t="s">
        <v>120</v>
      </c>
      <c r="L37" t="s">
        <v>120</v>
      </c>
      <c r="CM37">
        <v>1</v>
      </c>
      <c r="CV37">
        <v>2</v>
      </c>
    </row>
    <row r="38" spans="1:126" x14ac:dyDescent="0.25">
      <c r="A38" t="s">
        <v>184</v>
      </c>
      <c r="B38" t="s">
        <v>201</v>
      </c>
      <c r="C38" t="s">
        <v>341</v>
      </c>
      <c r="D38" t="s">
        <v>150</v>
      </c>
      <c r="E38" t="s">
        <v>134</v>
      </c>
      <c r="F38" t="s">
        <v>317</v>
      </c>
      <c r="G38" t="s">
        <v>336</v>
      </c>
      <c r="H38" t="s">
        <v>334</v>
      </c>
      <c r="I38" t="s">
        <v>330</v>
      </c>
      <c r="J38" s="12">
        <f>SUM(M38:DW38)</f>
        <v>7</v>
      </c>
      <c r="K38" t="s">
        <v>120</v>
      </c>
      <c r="L38" t="s">
        <v>120</v>
      </c>
      <c r="U38">
        <v>1</v>
      </c>
      <c r="AO38">
        <v>1</v>
      </c>
      <c r="CV38">
        <v>1</v>
      </c>
      <c r="DE38">
        <v>2</v>
      </c>
      <c r="DL38">
        <v>1</v>
      </c>
      <c r="DV38">
        <v>1</v>
      </c>
    </row>
    <row r="39" spans="1:126" x14ac:dyDescent="0.25">
      <c r="A39" t="s">
        <v>185</v>
      </c>
      <c r="B39" t="s">
        <v>201</v>
      </c>
      <c r="C39" t="s">
        <v>341</v>
      </c>
      <c r="D39" t="s">
        <v>150</v>
      </c>
      <c r="E39" t="s">
        <v>134</v>
      </c>
      <c r="F39" t="s">
        <v>317</v>
      </c>
      <c r="G39" t="s">
        <v>336</v>
      </c>
      <c r="H39" t="s">
        <v>334</v>
      </c>
      <c r="I39" t="s">
        <v>330</v>
      </c>
      <c r="J39" s="12">
        <f>SUM(M39:DW39)</f>
        <v>1</v>
      </c>
      <c r="K39" t="s">
        <v>120</v>
      </c>
      <c r="L39" t="s">
        <v>120</v>
      </c>
      <c r="AY39">
        <v>1</v>
      </c>
    </row>
    <row r="40" spans="1:126" x14ac:dyDescent="0.25">
      <c r="A40" t="s">
        <v>186</v>
      </c>
      <c r="B40" t="s">
        <v>124</v>
      </c>
      <c r="C40" t="s">
        <v>341</v>
      </c>
      <c r="D40" t="s">
        <v>197</v>
      </c>
      <c r="E40" t="s">
        <v>134</v>
      </c>
      <c r="F40" t="s">
        <v>314</v>
      </c>
      <c r="G40" t="s">
        <v>336</v>
      </c>
      <c r="H40" t="s">
        <v>334</v>
      </c>
      <c r="I40" t="s">
        <v>338</v>
      </c>
      <c r="J40" s="12">
        <f t="shared" si="0"/>
        <v>15</v>
      </c>
      <c r="K40" t="s">
        <v>120</v>
      </c>
      <c r="L40" t="s">
        <v>120</v>
      </c>
      <c r="AD40">
        <v>1</v>
      </c>
      <c r="AL40">
        <v>1</v>
      </c>
      <c r="AP40">
        <v>1</v>
      </c>
      <c r="BZ40">
        <v>1</v>
      </c>
      <c r="CI40">
        <v>1</v>
      </c>
      <c r="CP40">
        <v>2</v>
      </c>
      <c r="CQ40">
        <v>1</v>
      </c>
      <c r="DE40">
        <v>1</v>
      </c>
      <c r="DF40">
        <v>1</v>
      </c>
      <c r="DR40">
        <v>2</v>
      </c>
      <c r="DT40">
        <v>2</v>
      </c>
      <c r="DV40">
        <v>1</v>
      </c>
    </row>
    <row r="41" spans="1:126" x14ac:dyDescent="0.25">
      <c r="A41" t="s">
        <v>187</v>
      </c>
      <c r="B41" t="s">
        <v>124</v>
      </c>
      <c r="C41" t="s">
        <v>341</v>
      </c>
      <c r="D41" t="s">
        <v>197</v>
      </c>
      <c r="E41" t="s">
        <v>134</v>
      </c>
      <c r="F41" t="s">
        <v>314</v>
      </c>
      <c r="G41" t="s">
        <v>336</v>
      </c>
      <c r="H41" t="s">
        <v>334</v>
      </c>
      <c r="I41" t="s">
        <v>338</v>
      </c>
      <c r="J41" s="12">
        <f t="shared" si="0"/>
        <v>2</v>
      </c>
      <c r="K41" t="s">
        <v>120</v>
      </c>
      <c r="L41" t="s">
        <v>120</v>
      </c>
      <c r="DR41">
        <v>1</v>
      </c>
      <c r="DT41">
        <v>1</v>
      </c>
    </row>
    <row r="42" spans="1:126" x14ac:dyDescent="0.25">
      <c r="A42" t="s">
        <v>188</v>
      </c>
      <c r="B42" t="s">
        <v>124</v>
      </c>
      <c r="C42" t="s">
        <v>341</v>
      </c>
      <c r="D42" t="s">
        <v>197</v>
      </c>
      <c r="E42" t="s">
        <v>134</v>
      </c>
      <c r="F42" t="s">
        <v>314</v>
      </c>
      <c r="G42" t="s">
        <v>336</v>
      </c>
      <c r="H42" t="s">
        <v>334</v>
      </c>
      <c r="I42" t="s">
        <v>338</v>
      </c>
      <c r="J42" s="12">
        <f t="shared" si="0"/>
        <v>6</v>
      </c>
      <c r="K42" t="s">
        <v>120</v>
      </c>
      <c r="L42" t="s">
        <v>120</v>
      </c>
      <c r="CH42">
        <v>1</v>
      </c>
      <c r="CM42">
        <v>1</v>
      </c>
      <c r="CX42">
        <v>1</v>
      </c>
      <c r="DE42">
        <v>1</v>
      </c>
      <c r="DP42">
        <v>2</v>
      </c>
    </row>
    <row r="43" spans="1:126" x14ac:dyDescent="0.25">
      <c r="A43" t="s">
        <v>189</v>
      </c>
      <c r="B43" t="s">
        <v>124</v>
      </c>
      <c r="C43" t="s">
        <v>341</v>
      </c>
      <c r="D43" t="s">
        <v>197</v>
      </c>
      <c r="E43" t="s">
        <v>134</v>
      </c>
      <c r="F43" t="s">
        <v>317</v>
      </c>
      <c r="G43" t="s">
        <v>336</v>
      </c>
      <c r="H43" t="s">
        <v>334</v>
      </c>
      <c r="I43" t="s">
        <v>338</v>
      </c>
      <c r="J43" s="12">
        <f t="shared" si="0"/>
        <v>70</v>
      </c>
      <c r="K43" t="s">
        <v>122</v>
      </c>
      <c r="L43" t="s">
        <v>122</v>
      </c>
      <c r="M43">
        <v>2</v>
      </c>
      <c r="N43">
        <v>1</v>
      </c>
      <c r="O43">
        <v>3</v>
      </c>
      <c r="W43">
        <v>1</v>
      </c>
      <c r="AC43">
        <v>4</v>
      </c>
      <c r="AD43">
        <v>2</v>
      </c>
      <c r="AF43">
        <v>2</v>
      </c>
      <c r="AG43">
        <v>1</v>
      </c>
      <c r="AL43">
        <v>2</v>
      </c>
      <c r="AQ43">
        <v>1</v>
      </c>
      <c r="AR43">
        <v>1</v>
      </c>
      <c r="BA43">
        <v>1</v>
      </c>
      <c r="BB43">
        <v>1</v>
      </c>
      <c r="BE43">
        <v>3</v>
      </c>
      <c r="BG43">
        <v>2</v>
      </c>
      <c r="BO43">
        <v>1</v>
      </c>
      <c r="BT43">
        <v>1</v>
      </c>
      <c r="BU43">
        <v>1</v>
      </c>
      <c r="BV43">
        <v>3</v>
      </c>
      <c r="BY43">
        <v>4</v>
      </c>
      <c r="CA43">
        <v>1</v>
      </c>
      <c r="CB43">
        <v>1</v>
      </c>
      <c r="CD43">
        <v>1</v>
      </c>
      <c r="CG43">
        <v>1</v>
      </c>
      <c r="CH43">
        <v>1</v>
      </c>
      <c r="CJ43">
        <v>1</v>
      </c>
      <c r="CM43">
        <v>2</v>
      </c>
      <c r="CR43">
        <v>1</v>
      </c>
      <c r="CT43">
        <v>1</v>
      </c>
      <c r="CU43">
        <v>2</v>
      </c>
      <c r="CV43">
        <v>1</v>
      </c>
      <c r="CY43">
        <v>1</v>
      </c>
      <c r="CZ43">
        <v>1</v>
      </c>
      <c r="DE43">
        <v>5</v>
      </c>
      <c r="DF43">
        <v>2</v>
      </c>
      <c r="DG43">
        <v>2</v>
      </c>
      <c r="DH43">
        <v>1</v>
      </c>
      <c r="DJ43">
        <v>1</v>
      </c>
      <c r="DL43">
        <v>1</v>
      </c>
      <c r="DN43">
        <v>1</v>
      </c>
      <c r="DQ43">
        <v>2</v>
      </c>
      <c r="DU43">
        <v>3</v>
      </c>
    </row>
    <row r="44" spans="1:126" x14ac:dyDescent="0.25">
      <c r="A44" t="s">
        <v>190</v>
      </c>
      <c r="B44" t="s">
        <v>124</v>
      </c>
      <c r="C44" t="s">
        <v>341</v>
      </c>
      <c r="D44" t="s">
        <v>197</v>
      </c>
      <c r="E44" t="s">
        <v>134</v>
      </c>
      <c r="F44" t="s">
        <v>317</v>
      </c>
      <c r="G44" t="s">
        <v>336</v>
      </c>
      <c r="H44" t="s">
        <v>334</v>
      </c>
      <c r="I44" t="s">
        <v>338</v>
      </c>
      <c r="J44" s="12">
        <f t="shared" si="0"/>
        <v>5</v>
      </c>
      <c r="K44" t="s">
        <v>120</v>
      </c>
      <c r="L44" t="s">
        <v>120</v>
      </c>
      <c r="AP44">
        <v>2</v>
      </c>
      <c r="CW44">
        <v>1</v>
      </c>
      <c r="DP44">
        <v>1</v>
      </c>
      <c r="DR44">
        <v>1</v>
      </c>
    </row>
    <row r="45" spans="1:126" x14ac:dyDescent="0.25">
      <c r="A45" t="s">
        <v>191</v>
      </c>
      <c r="B45" t="s">
        <v>124</v>
      </c>
      <c r="C45" t="s">
        <v>341</v>
      </c>
      <c r="D45" t="s">
        <v>197</v>
      </c>
      <c r="E45" t="s">
        <v>134</v>
      </c>
      <c r="F45" t="s">
        <v>317</v>
      </c>
      <c r="G45" t="s">
        <v>336</v>
      </c>
      <c r="H45" t="s">
        <v>334</v>
      </c>
      <c r="I45" t="s">
        <v>338</v>
      </c>
      <c r="J45" s="12">
        <f t="shared" si="0"/>
        <v>16</v>
      </c>
      <c r="K45" t="s">
        <v>120</v>
      </c>
      <c r="L45" t="s">
        <v>120</v>
      </c>
      <c r="AD45">
        <v>1</v>
      </c>
      <c r="AP45">
        <v>2</v>
      </c>
      <c r="AZ45">
        <v>1</v>
      </c>
      <c r="BP45">
        <v>1</v>
      </c>
      <c r="CU45">
        <v>2</v>
      </c>
      <c r="CW45">
        <v>4</v>
      </c>
      <c r="DG45">
        <v>1</v>
      </c>
      <c r="DS45">
        <v>4</v>
      </c>
    </row>
    <row r="46" spans="1:126" x14ac:dyDescent="0.25">
      <c r="A46" t="s">
        <v>192</v>
      </c>
      <c r="B46" t="s">
        <v>124</v>
      </c>
      <c r="C46" t="s">
        <v>341</v>
      </c>
      <c r="D46" t="s">
        <v>197</v>
      </c>
      <c r="E46" t="s">
        <v>134</v>
      </c>
      <c r="F46" t="s">
        <v>317</v>
      </c>
      <c r="G46" t="s">
        <v>336</v>
      </c>
      <c r="H46" t="s">
        <v>334</v>
      </c>
      <c r="I46" t="s">
        <v>338</v>
      </c>
      <c r="J46" s="12">
        <f t="shared" si="0"/>
        <v>3</v>
      </c>
      <c r="K46" t="s">
        <v>120</v>
      </c>
      <c r="L46" t="s">
        <v>120</v>
      </c>
      <c r="X46">
        <v>1</v>
      </c>
      <c r="CD46">
        <v>2</v>
      </c>
    </row>
    <row r="47" spans="1:126" x14ac:dyDescent="0.25">
      <c r="A47" t="s">
        <v>193</v>
      </c>
      <c r="B47" t="s">
        <v>125</v>
      </c>
      <c r="C47" t="s">
        <v>340</v>
      </c>
      <c r="D47" t="s">
        <v>212</v>
      </c>
      <c r="E47" t="s">
        <v>219</v>
      </c>
      <c r="F47" t="s">
        <v>317</v>
      </c>
      <c r="G47" t="s">
        <v>336</v>
      </c>
      <c r="H47" t="s">
        <v>334</v>
      </c>
      <c r="I47" t="s">
        <v>330</v>
      </c>
      <c r="J47" s="12">
        <f t="shared" si="0"/>
        <v>1</v>
      </c>
      <c r="K47" t="s">
        <v>120</v>
      </c>
      <c r="L47" t="s">
        <v>120</v>
      </c>
      <c r="DF47">
        <v>1</v>
      </c>
    </row>
    <row r="48" spans="1:126" x14ac:dyDescent="0.25">
      <c r="A48" t="s">
        <v>194</v>
      </c>
      <c r="B48" t="s">
        <v>125</v>
      </c>
      <c r="C48" t="s">
        <v>340</v>
      </c>
      <c r="D48" t="s">
        <v>212</v>
      </c>
      <c r="E48" t="s">
        <v>219</v>
      </c>
      <c r="F48" t="s">
        <v>319</v>
      </c>
      <c r="G48" t="s">
        <v>336</v>
      </c>
      <c r="H48" t="s">
        <v>334</v>
      </c>
      <c r="I48" t="s">
        <v>330</v>
      </c>
      <c r="J48" s="12">
        <f t="shared" si="0"/>
        <v>14</v>
      </c>
      <c r="K48" t="s">
        <v>120</v>
      </c>
      <c r="L48" t="s">
        <v>120</v>
      </c>
      <c r="P48">
        <v>2</v>
      </c>
      <c r="X48">
        <v>1</v>
      </c>
      <c r="Y48">
        <v>1</v>
      </c>
      <c r="AK48">
        <v>1</v>
      </c>
      <c r="AM48">
        <v>2</v>
      </c>
      <c r="AR48">
        <v>1</v>
      </c>
      <c r="AS48">
        <v>1</v>
      </c>
      <c r="BI48">
        <v>2</v>
      </c>
      <c r="BT48">
        <v>1</v>
      </c>
      <c r="BU48">
        <v>1</v>
      </c>
      <c r="DD48">
        <v>1</v>
      </c>
    </row>
    <row r="49" spans="1:125" x14ac:dyDescent="0.25">
      <c r="A49" t="s">
        <v>195</v>
      </c>
      <c r="B49" t="s">
        <v>125</v>
      </c>
      <c r="C49" t="s">
        <v>340</v>
      </c>
      <c r="D49" t="s">
        <v>212</v>
      </c>
      <c r="E49" t="s">
        <v>219</v>
      </c>
      <c r="F49" t="s">
        <v>314</v>
      </c>
      <c r="G49" t="s">
        <v>336</v>
      </c>
      <c r="H49" t="s">
        <v>334</v>
      </c>
      <c r="I49" t="s">
        <v>330</v>
      </c>
      <c r="J49" s="12">
        <f t="shared" si="0"/>
        <v>5</v>
      </c>
      <c r="K49" t="s">
        <v>120</v>
      </c>
      <c r="L49" t="s">
        <v>120</v>
      </c>
      <c r="AW49">
        <v>5</v>
      </c>
    </row>
    <row r="50" spans="1:125" x14ac:dyDescent="0.25">
      <c r="A50" t="s">
        <v>196</v>
      </c>
      <c r="B50" t="s">
        <v>342</v>
      </c>
      <c r="C50" t="s">
        <v>340</v>
      </c>
      <c r="D50" t="s">
        <v>213</v>
      </c>
      <c r="E50" t="s">
        <v>219</v>
      </c>
      <c r="F50" t="s">
        <v>319</v>
      </c>
      <c r="G50" t="s">
        <v>336</v>
      </c>
      <c r="H50" t="s">
        <v>334</v>
      </c>
      <c r="I50" t="s">
        <v>330</v>
      </c>
      <c r="J50" s="12">
        <f t="shared" si="0"/>
        <v>540</v>
      </c>
      <c r="K50" t="s">
        <v>122</v>
      </c>
      <c r="L50" t="s">
        <v>123</v>
      </c>
      <c r="M50">
        <v>3</v>
      </c>
      <c r="N50">
        <v>1</v>
      </c>
      <c r="P50">
        <v>10</v>
      </c>
      <c r="Q50">
        <v>13</v>
      </c>
      <c r="R50">
        <v>3</v>
      </c>
      <c r="S50">
        <v>10</v>
      </c>
      <c r="T50">
        <v>7</v>
      </c>
      <c r="U50">
        <v>5</v>
      </c>
      <c r="V50">
        <v>6</v>
      </c>
      <c r="W50">
        <v>5</v>
      </c>
      <c r="Y50">
        <v>2</v>
      </c>
      <c r="Z50">
        <v>5</v>
      </c>
      <c r="AA50">
        <v>5</v>
      </c>
      <c r="AB50">
        <v>9</v>
      </c>
      <c r="AC50">
        <v>3</v>
      </c>
      <c r="AD50">
        <v>12</v>
      </c>
      <c r="AE50">
        <v>1</v>
      </c>
      <c r="AG50">
        <v>11</v>
      </c>
      <c r="AH50">
        <v>1</v>
      </c>
      <c r="AI50">
        <v>2</v>
      </c>
      <c r="AJ50">
        <v>17</v>
      </c>
      <c r="AK50">
        <v>4</v>
      </c>
      <c r="AL50">
        <v>17</v>
      </c>
      <c r="AM50">
        <v>10</v>
      </c>
      <c r="AO50">
        <v>6</v>
      </c>
      <c r="AP50">
        <v>1</v>
      </c>
      <c r="AQ50">
        <v>1</v>
      </c>
      <c r="AR50">
        <v>5</v>
      </c>
      <c r="AS50">
        <v>1</v>
      </c>
      <c r="AT50">
        <v>11</v>
      </c>
      <c r="AU50">
        <v>9</v>
      </c>
      <c r="AV50">
        <v>3</v>
      </c>
      <c r="AW50">
        <v>10</v>
      </c>
      <c r="AX50">
        <v>6</v>
      </c>
      <c r="AY50">
        <v>1</v>
      </c>
      <c r="AZ50">
        <v>5</v>
      </c>
      <c r="BB50">
        <v>20</v>
      </c>
      <c r="BC50">
        <v>13</v>
      </c>
      <c r="BD50">
        <v>9</v>
      </c>
      <c r="BE50">
        <v>1</v>
      </c>
      <c r="BF50">
        <v>5</v>
      </c>
      <c r="BG50">
        <v>2</v>
      </c>
      <c r="BH50">
        <v>20</v>
      </c>
      <c r="BI50">
        <v>1</v>
      </c>
      <c r="BJ50">
        <v>5</v>
      </c>
      <c r="BK50">
        <v>11</v>
      </c>
      <c r="BL50">
        <v>3</v>
      </c>
      <c r="BM50">
        <v>20</v>
      </c>
      <c r="BN50">
        <v>6</v>
      </c>
      <c r="BO50">
        <v>3</v>
      </c>
      <c r="BP50">
        <v>9</v>
      </c>
      <c r="BQ50">
        <v>2</v>
      </c>
      <c r="BR50">
        <v>10</v>
      </c>
      <c r="BS50">
        <v>4</v>
      </c>
      <c r="BT50">
        <v>11</v>
      </c>
      <c r="BU50">
        <v>7</v>
      </c>
      <c r="BV50">
        <v>9</v>
      </c>
      <c r="BW50">
        <v>4</v>
      </c>
      <c r="BX50">
        <v>10</v>
      </c>
      <c r="BY50">
        <v>5</v>
      </c>
      <c r="BZ50">
        <v>18</v>
      </c>
      <c r="CB50">
        <v>3</v>
      </c>
      <c r="CD50">
        <v>25</v>
      </c>
      <c r="CE50">
        <v>1</v>
      </c>
      <c r="CF50">
        <v>3</v>
      </c>
      <c r="CG50">
        <v>3</v>
      </c>
      <c r="CH50">
        <v>1</v>
      </c>
      <c r="CI50">
        <v>4</v>
      </c>
      <c r="CK50">
        <v>3</v>
      </c>
      <c r="CL50">
        <v>9</v>
      </c>
      <c r="CP50">
        <v>1</v>
      </c>
      <c r="CQ50">
        <v>2</v>
      </c>
      <c r="CR50">
        <v>3</v>
      </c>
      <c r="CS50">
        <v>4</v>
      </c>
      <c r="CT50">
        <v>3</v>
      </c>
      <c r="CU50">
        <v>6</v>
      </c>
      <c r="CV50">
        <v>1</v>
      </c>
      <c r="CX50">
        <v>4</v>
      </c>
      <c r="DE50">
        <v>3</v>
      </c>
      <c r="DK50">
        <v>1</v>
      </c>
      <c r="DM50">
        <v>2</v>
      </c>
      <c r="DN50">
        <v>5</v>
      </c>
      <c r="DO50">
        <v>1</v>
      </c>
      <c r="DP50">
        <v>1</v>
      </c>
      <c r="DQ50">
        <v>2</v>
      </c>
      <c r="DS50">
        <v>16</v>
      </c>
      <c r="DT50">
        <v>3</v>
      </c>
      <c r="DU50">
        <v>1</v>
      </c>
    </row>
    <row r="51" spans="1:125" x14ac:dyDescent="0.25">
      <c r="A51" t="s">
        <v>198</v>
      </c>
      <c r="B51" t="s">
        <v>343</v>
      </c>
      <c r="C51" t="s">
        <v>341</v>
      </c>
      <c r="D51" t="s">
        <v>197</v>
      </c>
      <c r="E51" t="s">
        <v>134</v>
      </c>
      <c r="F51" t="s">
        <v>317</v>
      </c>
      <c r="G51" t="s">
        <v>336</v>
      </c>
      <c r="H51" t="s">
        <v>334</v>
      </c>
      <c r="I51" t="s">
        <v>330</v>
      </c>
      <c r="J51" s="12">
        <f t="shared" si="0"/>
        <v>5</v>
      </c>
      <c r="K51" t="s">
        <v>120</v>
      </c>
      <c r="L51" t="s">
        <v>120</v>
      </c>
      <c r="AX51">
        <v>1</v>
      </c>
      <c r="BF51">
        <v>1</v>
      </c>
      <c r="DE51">
        <v>2</v>
      </c>
      <c r="DP51">
        <v>1</v>
      </c>
    </row>
    <row r="52" spans="1:125" x14ac:dyDescent="0.25">
      <c r="A52" t="s">
        <v>326</v>
      </c>
      <c r="B52" t="s">
        <v>126</v>
      </c>
      <c r="C52" t="s">
        <v>340</v>
      </c>
      <c r="D52" t="s">
        <v>214</v>
      </c>
      <c r="E52" t="s">
        <v>220</v>
      </c>
      <c r="F52" t="s">
        <v>314</v>
      </c>
      <c r="G52" t="s">
        <v>336</v>
      </c>
      <c r="H52" t="s">
        <v>333</v>
      </c>
      <c r="I52" t="s">
        <v>330</v>
      </c>
      <c r="J52" s="12">
        <f t="shared" si="0"/>
        <v>6</v>
      </c>
      <c r="K52" t="s">
        <v>120</v>
      </c>
      <c r="L52" t="s">
        <v>120</v>
      </c>
      <c r="CO52">
        <v>1</v>
      </c>
      <c r="CY52">
        <v>1</v>
      </c>
      <c r="DG52">
        <v>2</v>
      </c>
      <c r="DM52">
        <v>2</v>
      </c>
    </row>
    <row r="53" spans="1:125" x14ac:dyDescent="0.25">
      <c r="A53" t="s">
        <v>325</v>
      </c>
      <c r="B53" t="s">
        <v>126</v>
      </c>
      <c r="C53" t="s">
        <v>340</v>
      </c>
      <c r="D53" t="s">
        <v>214</v>
      </c>
      <c r="E53" t="s">
        <v>220</v>
      </c>
      <c r="F53" t="s">
        <v>314</v>
      </c>
      <c r="G53" t="s">
        <v>336</v>
      </c>
      <c r="H53" t="s">
        <v>333</v>
      </c>
      <c r="I53" t="s">
        <v>330</v>
      </c>
      <c r="J53" s="12">
        <f t="shared" si="0"/>
        <v>2</v>
      </c>
      <c r="K53" t="s">
        <v>120</v>
      </c>
      <c r="L53" t="s">
        <v>120</v>
      </c>
      <c r="AM53">
        <v>1</v>
      </c>
      <c r="CO53">
        <v>1</v>
      </c>
    </row>
    <row r="54" spans="1:125" x14ac:dyDescent="0.25">
      <c r="A54" t="s">
        <v>324</v>
      </c>
      <c r="B54" t="s">
        <v>126</v>
      </c>
      <c r="C54" t="s">
        <v>340</v>
      </c>
      <c r="D54" t="s">
        <v>214</v>
      </c>
      <c r="E54" t="s">
        <v>220</v>
      </c>
      <c r="F54" t="s">
        <v>314</v>
      </c>
      <c r="G54" t="s">
        <v>336</v>
      </c>
      <c r="H54" t="s">
        <v>333</v>
      </c>
      <c r="I54" t="s">
        <v>330</v>
      </c>
      <c r="J54" s="12">
        <f t="shared" si="0"/>
        <v>1</v>
      </c>
      <c r="K54" t="s">
        <v>120</v>
      </c>
      <c r="L54" t="s">
        <v>121</v>
      </c>
      <c r="AM54">
        <v>1</v>
      </c>
    </row>
    <row r="55" spans="1:125" x14ac:dyDescent="0.25">
      <c r="A55" t="s">
        <v>323</v>
      </c>
      <c r="B55" t="s">
        <v>126</v>
      </c>
      <c r="C55" t="s">
        <v>340</v>
      </c>
      <c r="D55" t="s">
        <v>214</v>
      </c>
      <c r="E55" t="s">
        <v>220</v>
      </c>
      <c r="F55" t="s">
        <v>314</v>
      </c>
      <c r="G55" t="s">
        <v>336</v>
      </c>
      <c r="H55" t="s">
        <v>333</v>
      </c>
      <c r="I55" t="s">
        <v>330</v>
      </c>
      <c r="J55" s="12">
        <f t="shared" si="0"/>
        <v>1</v>
      </c>
      <c r="K55" t="s">
        <v>120</v>
      </c>
      <c r="L55" t="s">
        <v>121</v>
      </c>
      <c r="DL55">
        <v>1</v>
      </c>
    </row>
    <row r="56" spans="1:125" x14ac:dyDescent="0.25">
      <c r="A56" t="s">
        <v>322</v>
      </c>
      <c r="B56" t="s">
        <v>126</v>
      </c>
      <c r="C56" t="s">
        <v>340</v>
      </c>
      <c r="D56" t="s">
        <v>214</v>
      </c>
      <c r="E56" t="s">
        <v>220</v>
      </c>
      <c r="F56" t="s">
        <v>314</v>
      </c>
      <c r="G56" t="s">
        <v>336</v>
      </c>
      <c r="H56" t="s">
        <v>333</v>
      </c>
      <c r="I56" t="s">
        <v>330</v>
      </c>
      <c r="J56" s="12">
        <f t="shared" si="0"/>
        <v>1</v>
      </c>
      <c r="K56" t="s">
        <v>120</v>
      </c>
      <c r="L56" t="s">
        <v>121</v>
      </c>
      <c r="DM56">
        <v>1</v>
      </c>
    </row>
    <row r="57" spans="1:125" x14ac:dyDescent="0.25">
      <c r="A57" t="s">
        <v>321</v>
      </c>
      <c r="B57" t="s">
        <v>127</v>
      </c>
      <c r="C57" t="s">
        <v>341</v>
      </c>
      <c r="D57" t="s">
        <v>199</v>
      </c>
      <c r="E57" t="s">
        <v>134</v>
      </c>
      <c r="F57" t="s">
        <v>314</v>
      </c>
      <c r="G57" t="s">
        <v>336</v>
      </c>
      <c r="H57" t="s">
        <v>333</v>
      </c>
      <c r="I57" t="s">
        <v>330</v>
      </c>
      <c r="J57" s="12">
        <f t="shared" si="0"/>
        <v>1</v>
      </c>
      <c r="K57" t="s">
        <v>120</v>
      </c>
      <c r="L57" t="s">
        <v>121</v>
      </c>
      <c r="BP57">
        <v>1</v>
      </c>
    </row>
    <row r="58" spans="1:125" x14ac:dyDescent="0.25">
      <c r="A58" t="s">
        <v>320</v>
      </c>
      <c r="B58" t="s">
        <v>127</v>
      </c>
      <c r="C58" t="s">
        <v>341</v>
      </c>
      <c r="D58" t="s">
        <v>199</v>
      </c>
      <c r="E58" t="s">
        <v>134</v>
      </c>
      <c r="F58" t="s">
        <v>317</v>
      </c>
      <c r="G58" t="s">
        <v>336</v>
      </c>
      <c r="H58" t="s">
        <v>333</v>
      </c>
      <c r="I58" t="s">
        <v>330</v>
      </c>
      <c r="J58" s="12">
        <f t="shared" si="0"/>
        <v>1</v>
      </c>
      <c r="K58" t="s">
        <v>120</v>
      </c>
      <c r="L58" t="s">
        <v>121</v>
      </c>
      <c r="CZ58">
        <v>1</v>
      </c>
    </row>
    <row r="59" spans="1:125" x14ac:dyDescent="0.25">
      <c r="A59" t="s">
        <v>203</v>
      </c>
      <c r="B59" t="s">
        <v>202</v>
      </c>
      <c r="C59" t="s">
        <v>340</v>
      </c>
      <c r="D59" t="s">
        <v>214</v>
      </c>
      <c r="E59" t="s">
        <v>219</v>
      </c>
      <c r="F59" t="s">
        <v>314</v>
      </c>
      <c r="G59" t="s">
        <v>336</v>
      </c>
      <c r="H59" t="s">
        <v>334</v>
      </c>
      <c r="I59" t="s">
        <v>330</v>
      </c>
      <c r="J59" s="12">
        <f t="shared" si="0"/>
        <v>1</v>
      </c>
      <c r="K59" t="s">
        <v>120</v>
      </c>
      <c r="L59" t="s">
        <v>121</v>
      </c>
      <c r="BK59">
        <v>1</v>
      </c>
    </row>
    <row r="60" spans="1:125" x14ac:dyDescent="0.25">
      <c r="A60" t="s">
        <v>204</v>
      </c>
      <c r="B60" t="s">
        <v>128</v>
      </c>
      <c r="C60" t="s">
        <v>341</v>
      </c>
      <c r="D60" t="s">
        <v>197</v>
      </c>
      <c r="E60" t="s">
        <v>134</v>
      </c>
      <c r="F60" t="s">
        <v>314</v>
      </c>
      <c r="G60" t="s">
        <v>339</v>
      </c>
      <c r="H60" t="s">
        <v>333</v>
      </c>
      <c r="I60" t="s">
        <v>330</v>
      </c>
      <c r="J60" s="12">
        <f t="shared" si="0"/>
        <v>8</v>
      </c>
      <c r="K60" t="s">
        <v>120</v>
      </c>
      <c r="L60" t="s">
        <v>120</v>
      </c>
      <c r="CT60">
        <v>8</v>
      </c>
    </row>
    <row r="61" spans="1:125" x14ac:dyDescent="0.25">
      <c r="A61" t="s">
        <v>205</v>
      </c>
      <c r="B61" t="s">
        <v>128</v>
      </c>
      <c r="C61" t="s">
        <v>341</v>
      </c>
      <c r="D61" t="s">
        <v>197</v>
      </c>
      <c r="E61" t="s">
        <v>134</v>
      </c>
      <c r="F61" t="s">
        <v>317</v>
      </c>
      <c r="G61" t="s">
        <v>339</v>
      </c>
      <c r="H61" t="s">
        <v>333</v>
      </c>
      <c r="I61" t="s">
        <v>330</v>
      </c>
      <c r="J61" s="12">
        <f t="shared" si="0"/>
        <v>5</v>
      </c>
      <c r="K61" t="s">
        <v>120</v>
      </c>
      <c r="L61" t="s">
        <v>120</v>
      </c>
      <c r="AS61">
        <v>1</v>
      </c>
      <c r="AX61">
        <v>1</v>
      </c>
      <c r="BD61">
        <v>1</v>
      </c>
      <c r="BX61">
        <v>1</v>
      </c>
      <c r="DB61">
        <v>1</v>
      </c>
    </row>
    <row r="62" spans="1:125" x14ac:dyDescent="0.25">
      <c r="A62" t="s">
        <v>206</v>
      </c>
      <c r="B62" t="s">
        <v>128</v>
      </c>
      <c r="C62" t="s">
        <v>341</v>
      </c>
      <c r="D62" t="s">
        <v>197</v>
      </c>
      <c r="E62" t="s">
        <v>134</v>
      </c>
      <c r="F62" t="s">
        <v>317</v>
      </c>
      <c r="G62" t="s">
        <v>339</v>
      </c>
      <c r="H62" t="s">
        <v>333</v>
      </c>
      <c r="I62" t="s">
        <v>330</v>
      </c>
      <c r="J62" s="12">
        <f t="shared" si="0"/>
        <v>27</v>
      </c>
      <c r="K62" t="s">
        <v>122</v>
      </c>
      <c r="L62" t="s">
        <v>122</v>
      </c>
      <c r="S62">
        <v>1</v>
      </c>
      <c r="V62">
        <v>1</v>
      </c>
      <c r="AE62">
        <v>3</v>
      </c>
      <c r="AH62">
        <v>1</v>
      </c>
      <c r="AN62">
        <v>1</v>
      </c>
      <c r="AX62">
        <v>1</v>
      </c>
      <c r="BI62">
        <v>1</v>
      </c>
      <c r="BO62">
        <v>1</v>
      </c>
      <c r="BP62">
        <v>1</v>
      </c>
      <c r="BU62">
        <v>2</v>
      </c>
      <c r="BW62">
        <v>1</v>
      </c>
      <c r="BX62">
        <v>1</v>
      </c>
      <c r="CB62">
        <v>1</v>
      </c>
      <c r="CD62">
        <v>3</v>
      </c>
      <c r="CM62">
        <v>1</v>
      </c>
      <c r="CZ62">
        <v>6</v>
      </c>
      <c r="DU62">
        <v>1</v>
      </c>
    </row>
    <row r="63" spans="1:125" x14ac:dyDescent="0.25">
      <c r="A63" t="s">
        <v>207</v>
      </c>
      <c r="B63" t="s">
        <v>128</v>
      </c>
      <c r="C63" t="s">
        <v>341</v>
      </c>
      <c r="D63" t="s">
        <v>197</v>
      </c>
      <c r="E63" t="s">
        <v>134</v>
      </c>
      <c r="F63" t="s">
        <v>317</v>
      </c>
      <c r="G63" t="s">
        <v>339</v>
      </c>
      <c r="H63" t="s">
        <v>333</v>
      </c>
      <c r="I63" t="s">
        <v>330</v>
      </c>
      <c r="J63" s="12">
        <f t="shared" si="0"/>
        <v>2</v>
      </c>
      <c r="K63" t="s">
        <v>120</v>
      </c>
      <c r="L63" t="s">
        <v>120</v>
      </c>
      <c r="AL63">
        <v>1</v>
      </c>
      <c r="CH63">
        <v>1</v>
      </c>
    </row>
    <row r="64" spans="1:125" x14ac:dyDescent="0.25">
      <c r="A64" t="s">
        <v>208</v>
      </c>
      <c r="B64" t="s">
        <v>128</v>
      </c>
      <c r="C64" t="s">
        <v>341</v>
      </c>
      <c r="D64" t="s">
        <v>197</v>
      </c>
      <c r="E64" t="s">
        <v>134</v>
      </c>
      <c r="F64" t="s">
        <v>317</v>
      </c>
      <c r="G64" t="s">
        <v>339</v>
      </c>
      <c r="H64" t="s">
        <v>333</v>
      </c>
      <c r="I64" t="s">
        <v>330</v>
      </c>
      <c r="J64" s="12">
        <f t="shared" si="0"/>
        <v>3</v>
      </c>
      <c r="K64" t="s">
        <v>120</v>
      </c>
      <c r="L64" t="s">
        <v>120</v>
      </c>
      <c r="BG64">
        <v>2</v>
      </c>
      <c r="CT64">
        <v>1</v>
      </c>
    </row>
    <row r="65" spans="1:127" x14ac:dyDescent="0.25">
      <c r="A65" t="s">
        <v>313</v>
      </c>
      <c r="B65" t="s">
        <v>209</v>
      </c>
      <c r="C65" t="s">
        <v>340</v>
      </c>
      <c r="D65" t="s">
        <v>216</v>
      </c>
      <c r="E65" t="s">
        <v>218</v>
      </c>
      <c r="F65" t="s">
        <v>314</v>
      </c>
      <c r="G65" t="s">
        <v>336</v>
      </c>
      <c r="H65" t="s">
        <v>334</v>
      </c>
      <c r="I65" t="s">
        <v>330</v>
      </c>
      <c r="J65" s="12">
        <f t="shared" si="0"/>
        <v>5</v>
      </c>
      <c r="K65" t="s">
        <v>120</v>
      </c>
      <c r="L65" t="s">
        <v>120</v>
      </c>
      <c r="X65">
        <v>2</v>
      </c>
      <c r="BN65">
        <v>2</v>
      </c>
      <c r="CE65">
        <v>1</v>
      </c>
    </row>
    <row r="66" spans="1:127" x14ac:dyDescent="0.25">
      <c r="A66" t="s">
        <v>312</v>
      </c>
      <c r="B66" t="s">
        <v>217</v>
      </c>
      <c r="C66" t="s">
        <v>341</v>
      </c>
      <c r="D66" t="s">
        <v>197</v>
      </c>
      <c r="E66" t="s">
        <v>134</v>
      </c>
      <c r="F66" t="s">
        <v>317</v>
      </c>
      <c r="G66" t="s">
        <v>339</v>
      </c>
      <c r="H66" t="s">
        <v>334</v>
      </c>
      <c r="I66" t="s">
        <v>338</v>
      </c>
      <c r="J66" s="12">
        <f>SUM(M66:DW66)</f>
        <v>1</v>
      </c>
      <c r="K66" t="s">
        <v>120</v>
      </c>
      <c r="L66" t="s">
        <v>121</v>
      </c>
      <c r="CA66">
        <v>1</v>
      </c>
    </row>
    <row r="67" spans="1:127" x14ac:dyDescent="0.25">
      <c r="A67" t="s">
        <v>329</v>
      </c>
      <c r="B67" t="s">
        <v>129</v>
      </c>
      <c r="C67" t="s">
        <v>341</v>
      </c>
      <c r="D67" t="s">
        <v>197</v>
      </c>
      <c r="E67" t="s">
        <v>134</v>
      </c>
      <c r="F67" t="s">
        <v>314</v>
      </c>
      <c r="G67" t="s">
        <v>339</v>
      </c>
      <c r="H67" t="s">
        <v>334</v>
      </c>
      <c r="I67" t="s">
        <v>338</v>
      </c>
      <c r="J67" s="12">
        <f t="shared" ref="J67:J102" si="1">SUM(M67:DW67)</f>
        <v>3</v>
      </c>
      <c r="K67" t="s">
        <v>120</v>
      </c>
      <c r="L67" t="s">
        <v>120</v>
      </c>
      <c r="AQ67">
        <v>1</v>
      </c>
      <c r="AR67">
        <v>1</v>
      </c>
      <c r="DA67">
        <v>1</v>
      </c>
    </row>
    <row r="68" spans="1:127" x14ac:dyDescent="0.25">
      <c r="A68" t="s">
        <v>309</v>
      </c>
      <c r="B68" t="s">
        <v>129</v>
      </c>
      <c r="C68" t="s">
        <v>341</v>
      </c>
      <c r="D68" t="s">
        <v>197</v>
      </c>
      <c r="E68" t="s">
        <v>134</v>
      </c>
      <c r="F68" t="s">
        <v>317</v>
      </c>
      <c r="G68" t="s">
        <v>339</v>
      </c>
      <c r="H68" t="s">
        <v>334</v>
      </c>
      <c r="I68" t="s">
        <v>338</v>
      </c>
      <c r="J68" s="12">
        <f t="shared" si="1"/>
        <v>95</v>
      </c>
      <c r="K68" t="s">
        <v>122</v>
      </c>
      <c r="L68" t="s">
        <v>123</v>
      </c>
      <c r="N68">
        <v>2</v>
      </c>
      <c r="P68">
        <v>2</v>
      </c>
      <c r="R68">
        <v>3</v>
      </c>
      <c r="S68">
        <v>2</v>
      </c>
      <c r="U68">
        <v>2</v>
      </c>
      <c r="Y68">
        <v>6</v>
      </c>
      <c r="AA68">
        <v>2</v>
      </c>
      <c r="AB68">
        <v>1</v>
      </c>
      <c r="AE68">
        <v>1</v>
      </c>
      <c r="AG68">
        <v>2</v>
      </c>
      <c r="AH68">
        <v>2</v>
      </c>
      <c r="AJ68">
        <v>1</v>
      </c>
      <c r="AN68">
        <v>3</v>
      </c>
      <c r="AQ68">
        <v>3</v>
      </c>
      <c r="AS68">
        <v>9</v>
      </c>
      <c r="AV68">
        <v>1</v>
      </c>
      <c r="AW68">
        <v>3</v>
      </c>
      <c r="AX68">
        <v>10</v>
      </c>
      <c r="AY68">
        <v>1</v>
      </c>
      <c r="AZ68">
        <v>3</v>
      </c>
      <c r="BB68">
        <v>1</v>
      </c>
      <c r="BC68">
        <v>1</v>
      </c>
      <c r="BD68">
        <v>1</v>
      </c>
      <c r="BG68">
        <v>4</v>
      </c>
      <c r="BH68">
        <v>2</v>
      </c>
      <c r="BI68">
        <v>6</v>
      </c>
      <c r="BN68">
        <v>3</v>
      </c>
      <c r="BO68">
        <v>1</v>
      </c>
      <c r="BR68">
        <v>2</v>
      </c>
      <c r="BT68">
        <v>1</v>
      </c>
      <c r="BU68">
        <v>2</v>
      </c>
      <c r="BW68">
        <v>3</v>
      </c>
      <c r="CA68">
        <v>3</v>
      </c>
      <c r="CC68">
        <v>1</v>
      </c>
      <c r="CE68">
        <v>1</v>
      </c>
      <c r="DK68">
        <v>1</v>
      </c>
      <c r="DT68">
        <v>1</v>
      </c>
      <c r="DU68">
        <v>2</v>
      </c>
    </row>
    <row r="69" spans="1:127" x14ac:dyDescent="0.25">
      <c r="A69" t="s">
        <v>310</v>
      </c>
      <c r="B69" t="s">
        <v>129</v>
      </c>
      <c r="C69" t="s">
        <v>341</v>
      </c>
      <c r="D69" t="s">
        <v>197</v>
      </c>
      <c r="E69" t="s">
        <v>134</v>
      </c>
      <c r="F69" t="s">
        <v>317</v>
      </c>
      <c r="G69" t="s">
        <v>339</v>
      </c>
      <c r="H69" t="s">
        <v>334</v>
      </c>
      <c r="I69" t="s">
        <v>338</v>
      </c>
      <c r="J69" s="12">
        <f t="shared" si="1"/>
        <v>29</v>
      </c>
      <c r="K69" t="s">
        <v>122</v>
      </c>
      <c r="L69" t="s">
        <v>122</v>
      </c>
      <c r="R69">
        <v>1</v>
      </c>
      <c r="T69">
        <v>1</v>
      </c>
      <c r="V69">
        <v>2</v>
      </c>
      <c r="AB69">
        <v>1</v>
      </c>
      <c r="AI69">
        <v>1</v>
      </c>
      <c r="AK69">
        <v>1</v>
      </c>
      <c r="AO69">
        <v>2</v>
      </c>
      <c r="AP69">
        <v>1</v>
      </c>
      <c r="AW69">
        <v>3</v>
      </c>
      <c r="BE69">
        <v>1</v>
      </c>
      <c r="BN69">
        <v>1</v>
      </c>
      <c r="BO69">
        <v>1</v>
      </c>
      <c r="BQ69">
        <v>1</v>
      </c>
      <c r="BT69">
        <v>1</v>
      </c>
      <c r="BU69">
        <v>5</v>
      </c>
      <c r="CA69">
        <v>3</v>
      </c>
      <c r="CC69">
        <v>1</v>
      </c>
      <c r="CK69">
        <v>1</v>
      </c>
      <c r="CM69">
        <v>1</v>
      </c>
    </row>
    <row r="70" spans="1:127" x14ac:dyDescent="0.25">
      <c r="A70" t="s">
        <v>311</v>
      </c>
      <c r="B70" t="s">
        <v>129</v>
      </c>
      <c r="C70" t="s">
        <v>341</v>
      </c>
      <c r="D70" t="s">
        <v>197</v>
      </c>
      <c r="E70" t="s">
        <v>134</v>
      </c>
      <c r="F70" t="s">
        <v>317</v>
      </c>
      <c r="G70" t="s">
        <v>339</v>
      </c>
      <c r="H70" t="s">
        <v>334</v>
      </c>
      <c r="I70" t="s">
        <v>338</v>
      </c>
      <c r="J70" s="12">
        <f t="shared" si="1"/>
        <v>9</v>
      </c>
      <c r="K70" t="s">
        <v>120</v>
      </c>
      <c r="L70" t="s">
        <v>120</v>
      </c>
      <c r="N70">
        <v>1</v>
      </c>
      <c r="R70">
        <v>2</v>
      </c>
      <c r="T70">
        <v>1</v>
      </c>
      <c r="AF70">
        <v>1</v>
      </c>
      <c r="BD70">
        <v>1</v>
      </c>
      <c r="BQ70">
        <v>1</v>
      </c>
      <c r="CE70">
        <v>1</v>
      </c>
      <c r="CF70">
        <v>1</v>
      </c>
    </row>
    <row r="71" spans="1:127" x14ac:dyDescent="0.25">
      <c r="A71" t="s">
        <v>327</v>
      </c>
      <c r="B71" t="s">
        <v>129</v>
      </c>
      <c r="C71" t="s">
        <v>341</v>
      </c>
      <c r="D71" t="s">
        <v>197</v>
      </c>
      <c r="E71" t="s">
        <v>134</v>
      </c>
      <c r="F71" t="s">
        <v>314</v>
      </c>
      <c r="G71" t="s">
        <v>339</v>
      </c>
      <c r="H71" t="s">
        <v>334</v>
      </c>
      <c r="I71" t="s">
        <v>338</v>
      </c>
      <c r="J71" s="12">
        <f t="shared" si="1"/>
        <v>36</v>
      </c>
      <c r="K71" t="s">
        <v>122</v>
      </c>
      <c r="L71" t="s">
        <v>122</v>
      </c>
      <c r="M71">
        <v>1</v>
      </c>
      <c r="N71">
        <v>1</v>
      </c>
      <c r="Q71">
        <v>1</v>
      </c>
      <c r="AA71">
        <v>2</v>
      </c>
      <c r="AJ71">
        <v>1</v>
      </c>
      <c r="AN71">
        <v>1</v>
      </c>
      <c r="AR71">
        <v>1</v>
      </c>
      <c r="AU71">
        <v>1</v>
      </c>
      <c r="AY71">
        <v>1</v>
      </c>
      <c r="BC71">
        <v>2</v>
      </c>
      <c r="BP71">
        <v>1</v>
      </c>
      <c r="BS71">
        <v>1</v>
      </c>
      <c r="BT71">
        <v>1</v>
      </c>
      <c r="CC71">
        <v>1</v>
      </c>
      <c r="CH71">
        <v>1</v>
      </c>
      <c r="CJ71">
        <v>2</v>
      </c>
      <c r="CK71">
        <v>1</v>
      </c>
      <c r="CL71">
        <v>2</v>
      </c>
      <c r="CN71">
        <v>1</v>
      </c>
      <c r="CO71">
        <v>1</v>
      </c>
      <c r="CP71">
        <v>1</v>
      </c>
      <c r="DA71">
        <v>1</v>
      </c>
      <c r="DE71">
        <v>1</v>
      </c>
      <c r="DH71">
        <v>1</v>
      </c>
      <c r="DI71">
        <v>3</v>
      </c>
      <c r="DS71">
        <v>1</v>
      </c>
      <c r="DT71">
        <v>1</v>
      </c>
      <c r="DV71">
        <v>3</v>
      </c>
    </row>
    <row r="72" spans="1:127" x14ac:dyDescent="0.25">
      <c r="A72" t="s">
        <v>328</v>
      </c>
      <c r="B72" t="s">
        <v>129</v>
      </c>
      <c r="C72" t="s">
        <v>341</v>
      </c>
      <c r="D72" t="s">
        <v>197</v>
      </c>
      <c r="E72" t="s">
        <v>134</v>
      </c>
      <c r="F72" t="s">
        <v>314</v>
      </c>
      <c r="G72" t="s">
        <v>339</v>
      </c>
      <c r="H72" t="s">
        <v>334</v>
      </c>
      <c r="I72" t="s">
        <v>338</v>
      </c>
      <c r="J72" s="12">
        <f t="shared" si="1"/>
        <v>8</v>
      </c>
      <c r="K72" t="s">
        <v>120</v>
      </c>
      <c r="L72" t="s">
        <v>120</v>
      </c>
      <c r="AE72">
        <v>1</v>
      </c>
      <c r="AH72">
        <v>1</v>
      </c>
      <c r="AP72">
        <v>1</v>
      </c>
      <c r="AS72">
        <v>1</v>
      </c>
      <c r="AX72">
        <v>1</v>
      </c>
      <c r="CB72">
        <v>1</v>
      </c>
      <c r="CC72">
        <v>1</v>
      </c>
      <c r="CK72">
        <v>1</v>
      </c>
    </row>
    <row r="73" spans="1:127" x14ac:dyDescent="0.25">
      <c r="A73" t="s">
        <v>308</v>
      </c>
      <c r="B73" t="s">
        <v>129</v>
      </c>
      <c r="C73" t="s">
        <v>341</v>
      </c>
      <c r="D73" t="s">
        <v>197</v>
      </c>
      <c r="E73" t="s">
        <v>134</v>
      </c>
      <c r="F73" t="s">
        <v>314</v>
      </c>
      <c r="G73" t="s">
        <v>339</v>
      </c>
      <c r="H73" t="s">
        <v>334</v>
      </c>
      <c r="I73" t="s">
        <v>338</v>
      </c>
      <c r="J73" s="12">
        <f t="shared" si="1"/>
        <v>3</v>
      </c>
      <c r="K73" t="s">
        <v>120</v>
      </c>
      <c r="L73" t="s">
        <v>120</v>
      </c>
      <c r="DT73">
        <v>1</v>
      </c>
      <c r="DW73">
        <v>2</v>
      </c>
    </row>
    <row r="74" spans="1:127" x14ac:dyDescent="0.25">
      <c r="A74" t="s">
        <v>300</v>
      </c>
      <c r="B74" t="s">
        <v>129</v>
      </c>
      <c r="C74" t="s">
        <v>341</v>
      </c>
      <c r="D74" t="s">
        <v>197</v>
      </c>
      <c r="E74" t="s">
        <v>134</v>
      </c>
      <c r="F74" t="s">
        <v>317</v>
      </c>
      <c r="G74" t="s">
        <v>339</v>
      </c>
      <c r="H74" t="s">
        <v>334</v>
      </c>
      <c r="I74" t="s">
        <v>338</v>
      </c>
      <c r="J74" s="12">
        <f t="shared" si="1"/>
        <v>7</v>
      </c>
      <c r="K74" t="s">
        <v>120</v>
      </c>
      <c r="L74" t="s">
        <v>120</v>
      </c>
      <c r="T74">
        <v>1</v>
      </c>
      <c r="AH74">
        <v>2</v>
      </c>
      <c r="AP74">
        <v>1</v>
      </c>
      <c r="CO74">
        <v>2</v>
      </c>
      <c r="DF74">
        <v>1</v>
      </c>
    </row>
    <row r="75" spans="1:127" x14ac:dyDescent="0.25">
      <c r="A75" t="s">
        <v>301</v>
      </c>
      <c r="B75" t="s">
        <v>129</v>
      </c>
      <c r="C75" t="s">
        <v>341</v>
      </c>
      <c r="D75" t="s">
        <v>197</v>
      </c>
      <c r="E75" t="s">
        <v>134</v>
      </c>
      <c r="F75" t="s">
        <v>317</v>
      </c>
      <c r="G75" t="s">
        <v>339</v>
      </c>
      <c r="H75" t="s">
        <v>334</v>
      </c>
      <c r="I75" t="s">
        <v>338</v>
      </c>
      <c r="J75" s="12">
        <f t="shared" si="1"/>
        <v>9</v>
      </c>
      <c r="K75" t="s">
        <v>120</v>
      </c>
      <c r="L75" t="s">
        <v>120</v>
      </c>
      <c r="O75">
        <v>1</v>
      </c>
      <c r="AV75">
        <v>1</v>
      </c>
      <c r="CC75">
        <v>1</v>
      </c>
      <c r="CR75">
        <v>2</v>
      </c>
      <c r="CV75">
        <v>1</v>
      </c>
      <c r="DF75">
        <v>1</v>
      </c>
      <c r="DK75">
        <v>1</v>
      </c>
      <c r="DW75">
        <v>1</v>
      </c>
    </row>
    <row r="76" spans="1:127" x14ac:dyDescent="0.25">
      <c r="A76" t="s">
        <v>302</v>
      </c>
      <c r="B76" t="s">
        <v>129</v>
      </c>
      <c r="C76" t="s">
        <v>341</v>
      </c>
      <c r="D76" t="s">
        <v>197</v>
      </c>
      <c r="E76" t="s">
        <v>134</v>
      </c>
      <c r="F76" t="s">
        <v>317</v>
      </c>
      <c r="G76" t="s">
        <v>339</v>
      </c>
      <c r="H76" t="s">
        <v>334</v>
      </c>
      <c r="I76" t="s">
        <v>338</v>
      </c>
      <c r="J76" s="12">
        <f t="shared" si="1"/>
        <v>3</v>
      </c>
      <c r="K76" t="s">
        <v>120</v>
      </c>
      <c r="L76" t="s">
        <v>120</v>
      </c>
      <c r="CI76">
        <v>1</v>
      </c>
      <c r="CV76">
        <v>1</v>
      </c>
      <c r="DK76">
        <v>1</v>
      </c>
    </row>
    <row r="77" spans="1:127" x14ac:dyDescent="0.25">
      <c r="A77" t="s">
        <v>303</v>
      </c>
      <c r="B77" t="s">
        <v>129</v>
      </c>
      <c r="C77" t="s">
        <v>341</v>
      </c>
      <c r="D77" t="s">
        <v>197</v>
      </c>
      <c r="E77" t="s">
        <v>134</v>
      </c>
      <c r="F77" t="s">
        <v>317</v>
      </c>
      <c r="G77" t="s">
        <v>339</v>
      </c>
      <c r="H77" t="s">
        <v>334</v>
      </c>
      <c r="I77" t="s">
        <v>338</v>
      </c>
      <c r="J77" s="12">
        <f t="shared" si="1"/>
        <v>1</v>
      </c>
      <c r="K77" t="s">
        <v>120</v>
      </c>
      <c r="L77" t="s">
        <v>121</v>
      </c>
      <c r="DO77">
        <v>1</v>
      </c>
    </row>
    <row r="78" spans="1:127" x14ac:dyDescent="0.25">
      <c r="A78" t="s">
        <v>304</v>
      </c>
      <c r="B78" t="s">
        <v>129</v>
      </c>
      <c r="C78" t="s">
        <v>341</v>
      </c>
      <c r="D78" t="s">
        <v>197</v>
      </c>
      <c r="E78" t="s">
        <v>134</v>
      </c>
      <c r="F78" t="s">
        <v>317</v>
      </c>
      <c r="G78" t="s">
        <v>339</v>
      </c>
      <c r="H78" t="s">
        <v>334</v>
      </c>
      <c r="I78" t="s">
        <v>338</v>
      </c>
      <c r="J78" s="12">
        <f t="shared" si="1"/>
        <v>8</v>
      </c>
      <c r="K78" t="s">
        <v>120</v>
      </c>
      <c r="L78" t="s">
        <v>120</v>
      </c>
      <c r="R78">
        <v>1</v>
      </c>
      <c r="AP78">
        <v>1</v>
      </c>
      <c r="AZ78">
        <v>1</v>
      </c>
      <c r="CA78">
        <v>1</v>
      </c>
      <c r="CB78">
        <v>1</v>
      </c>
      <c r="CS78">
        <v>1</v>
      </c>
      <c r="DL78">
        <v>1</v>
      </c>
      <c r="DM78">
        <v>1</v>
      </c>
    </row>
    <row r="79" spans="1:127" x14ac:dyDescent="0.25">
      <c r="A79" t="s">
        <v>305</v>
      </c>
      <c r="B79" t="s">
        <v>129</v>
      </c>
      <c r="C79" t="s">
        <v>341</v>
      </c>
      <c r="D79" t="s">
        <v>197</v>
      </c>
      <c r="E79" t="s">
        <v>134</v>
      </c>
      <c r="F79" t="s">
        <v>317</v>
      </c>
      <c r="G79" t="s">
        <v>339</v>
      </c>
      <c r="H79" t="s">
        <v>334</v>
      </c>
      <c r="I79" t="s">
        <v>338</v>
      </c>
      <c r="J79" s="12">
        <f t="shared" si="1"/>
        <v>8</v>
      </c>
      <c r="K79" t="s">
        <v>120</v>
      </c>
      <c r="L79" t="s">
        <v>120</v>
      </c>
      <c r="T79">
        <v>2</v>
      </c>
      <c r="AP79">
        <v>1</v>
      </c>
      <c r="BL79">
        <v>1</v>
      </c>
      <c r="BR79">
        <v>1</v>
      </c>
      <c r="BY79">
        <v>1</v>
      </c>
      <c r="CC79">
        <v>1</v>
      </c>
      <c r="CP79">
        <v>1</v>
      </c>
    </row>
    <row r="80" spans="1:127" x14ac:dyDescent="0.25">
      <c r="A80" t="s">
        <v>306</v>
      </c>
      <c r="B80" t="s">
        <v>129</v>
      </c>
      <c r="C80" t="s">
        <v>341</v>
      </c>
      <c r="D80" t="s">
        <v>197</v>
      </c>
      <c r="E80" t="s">
        <v>134</v>
      </c>
      <c r="F80" t="s">
        <v>317</v>
      </c>
      <c r="G80" t="s">
        <v>339</v>
      </c>
      <c r="H80" t="s">
        <v>334</v>
      </c>
      <c r="I80" t="s">
        <v>338</v>
      </c>
      <c r="J80" s="12">
        <f t="shared" si="1"/>
        <v>7</v>
      </c>
      <c r="K80" t="s">
        <v>120</v>
      </c>
      <c r="L80" t="s">
        <v>120</v>
      </c>
      <c r="AH80">
        <v>2</v>
      </c>
      <c r="AY80">
        <v>1</v>
      </c>
      <c r="BE80">
        <v>1</v>
      </c>
      <c r="BO80">
        <v>1</v>
      </c>
      <c r="BU80">
        <v>1</v>
      </c>
      <c r="CR80">
        <v>1</v>
      </c>
    </row>
    <row r="81" spans="1:127" x14ac:dyDescent="0.25">
      <c r="A81" t="s">
        <v>307</v>
      </c>
      <c r="B81" t="s">
        <v>129</v>
      </c>
      <c r="C81" t="s">
        <v>341</v>
      </c>
      <c r="D81" t="s">
        <v>197</v>
      </c>
      <c r="E81" t="s">
        <v>134</v>
      </c>
      <c r="F81" t="s">
        <v>317</v>
      </c>
      <c r="G81" t="s">
        <v>339</v>
      </c>
      <c r="H81" t="s">
        <v>334</v>
      </c>
      <c r="I81" t="s">
        <v>338</v>
      </c>
      <c r="J81" s="12">
        <f t="shared" si="1"/>
        <v>2</v>
      </c>
      <c r="K81" t="s">
        <v>120</v>
      </c>
      <c r="L81" t="s">
        <v>120</v>
      </c>
      <c r="DD81">
        <v>1</v>
      </c>
      <c r="DI81">
        <v>1</v>
      </c>
    </row>
    <row r="82" spans="1:127" x14ac:dyDescent="0.25">
      <c r="A82" t="s">
        <v>296</v>
      </c>
      <c r="B82" t="s">
        <v>129</v>
      </c>
      <c r="C82" t="s">
        <v>341</v>
      </c>
      <c r="D82" t="s">
        <v>197</v>
      </c>
      <c r="E82" t="s">
        <v>134</v>
      </c>
      <c r="F82" t="s">
        <v>317</v>
      </c>
      <c r="G82" t="s">
        <v>339</v>
      </c>
      <c r="H82" t="s">
        <v>334</v>
      </c>
      <c r="I82" t="s">
        <v>338</v>
      </c>
      <c r="J82" s="12">
        <f t="shared" si="1"/>
        <v>13</v>
      </c>
      <c r="K82" t="s">
        <v>120</v>
      </c>
      <c r="L82" t="s">
        <v>120</v>
      </c>
      <c r="S82">
        <v>1</v>
      </c>
      <c r="T82">
        <v>1</v>
      </c>
      <c r="AC82">
        <v>1</v>
      </c>
      <c r="AK82">
        <v>1</v>
      </c>
      <c r="AZ82">
        <v>1</v>
      </c>
      <c r="BD82">
        <v>1</v>
      </c>
      <c r="BI82">
        <v>1</v>
      </c>
      <c r="BN82">
        <v>1</v>
      </c>
      <c r="BO82">
        <v>1</v>
      </c>
      <c r="CK82">
        <v>1</v>
      </c>
      <c r="DF82">
        <v>1</v>
      </c>
      <c r="DI82">
        <v>1</v>
      </c>
      <c r="DW82">
        <v>1</v>
      </c>
    </row>
    <row r="83" spans="1:127" x14ac:dyDescent="0.25">
      <c r="A83" t="s">
        <v>297</v>
      </c>
      <c r="B83" t="s">
        <v>129</v>
      </c>
      <c r="C83" t="s">
        <v>341</v>
      </c>
      <c r="D83" t="s">
        <v>197</v>
      </c>
      <c r="E83" t="s">
        <v>134</v>
      </c>
      <c r="F83" t="s">
        <v>317</v>
      </c>
      <c r="G83" t="s">
        <v>339</v>
      </c>
      <c r="H83" t="s">
        <v>334</v>
      </c>
      <c r="I83" t="s">
        <v>338</v>
      </c>
      <c r="J83" s="12">
        <f t="shared" si="1"/>
        <v>3</v>
      </c>
      <c r="K83" t="s">
        <v>120</v>
      </c>
      <c r="L83" t="s">
        <v>120</v>
      </c>
      <c r="BY83">
        <v>1</v>
      </c>
      <c r="CA83">
        <v>1</v>
      </c>
      <c r="CC83">
        <v>1</v>
      </c>
    </row>
    <row r="84" spans="1:127" x14ac:dyDescent="0.25">
      <c r="A84" t="s">
        <v>298</v>
      </c>
      <c r="B84" t="s">
        <v>129</v>
      </c>
      <c r="C84" t="s">
        <v>341</v>
      </c>
      <c r="D84" t="s">
        <v>197</v>
      </c>
      <c r="E84" t="s">
        <v>134</v>
      </c>
      <c r="F84" t="s">
        <v>317</v>
      </c>
      <c r="G84" t="s">
        <v>339</v>
      </c>
      <c r="H84" t="s">
        <v>334</v>
      </c>
      <c r="I84" t="s">
        <v>338</v>
      </c>
      <c r="J84" s="12">
        <f t="shared" si="1"/>
        <v>1</v>
      </c>
      <c r="K84" t="s">
        <v>120</v>
      </c>
      <c r="L84" t="s">
        <v>120</v>
      </c>
      <c r="DL84">
        <v>1</v>
      </c>
    </row>
    <row r="85" spans="1:127" x14ac:dyDescent="0.25">
      <c r="A85" t="s">
        <v>299</v>
      </c>
      <c r="B85" t="s">
        <v>129</v>
      </c>
      <c r="C85" t="s">
        <v>341</v>
      </c>
      <c r="D85" t="s">
        <v>197</v>
      </c>
      <c r="E85" t="s">
        <v>134</v>
      </c>
      <c r="F85" t="s">
        <v>317</v>
      </c>
      <c r="G85" t="s">
        <v>339</v>
      </c>
      <c r="H85" t="s">
        <v>334</v>
      </c>
      <c r="I85" t="s">
        <v>338</v>
      </c>
      <c r="J85" s="12">
        <f t="shared" si="1"/>
        <v>3</v>
      </c>
      <c r="K85" t="s">
        <v>120</v>
      </c>
      <c r="L85" t="s">
        <v>120</v>
      </c>
      <c r="W85">
        <v>2</v>
      </c>
      <c r="CE85">
        <v>1</v>
      </c>
    </row>
    <row r="86" spans="1:127" x14ac:dyDescent="0.25">
      <c r="A86" t="s">
        <v>290</v>
      </c>
      <c r="B86" t="s">
        <v>129</v>
      </c>
      <c r="C86" t="s">
        <v>341</v>
      </c>
      <c r="D86" t="s">
        <v>197</v>
      </c>
      <c r="E86" t="s">
        <v>134</v>
      </c>
      <c r="F86" t="s">
        <v>317</v>
      </c>
      <c r="G86" t="s">
        <v>339</v>
      </c>
      <c r="H86" t="s">
        <v>334</v>
      </c>
      <c r="I86" t="s">
        <v>338</v>
      </c>
      <c r="J86" s="12">
        <f t="shared" si="1"/>
        <v>1</v>
      </c>
      <c r="K86" t="s">
        <v>120</v>
      </c>
      <c r="L86" t="s">
        <v>121</v>
      </c>
      <c r="DD86">
        <v>1</v>
      </c>
    </row>
    <row r="87" spans="1:127" x14ac:dyDescent="0.25">
      <c r="A87" t="s">
        <v>291</v>
      </c>
      <c r="B87" t="s">
        <v>129</v>
      </c>
      <c r="C87" t="s">
        <v>341</v>
      </c>
      <c r="D87" t="s">
        <v>197</v>
      </c>
      <c r="E87" t="s">
        <v>134</v>
      </c>
      <c r="F87" t="s">
        <v>317</v>
      </c>
      <c r="G87" t="s">
        <v>339</v>
      </c>
      <c r="H87" t="s">
        <v>334</v>
      </c>
      <c r="I87" t="s">
        <v>338</v>
      </c>
      <c r="J87" s="12">
        <f t="shared" si="1"/>
        <v>4</v>
      </c>
      <c r="K87" t="s">
        <v>120</v>
      </c>
      <c r="L87" t="s">
        <v>120</v>
      </c>
      <c r="AJ87">
        <v>2</v>
      </c>
      <c r="BP87">
        <v>1</v>
      </c>
      <c r="CY87">
        <v>1</v>
      </c>
    </row>
    <row r="88" spans="1:127" x14ac:dyDescent="0.25">
      <c r="A88" t="s">
        <v>292</v>
      </c>
      <c r="B88" t="s">
        <v>129</v>
      </c>
      <c r="C88" t="s">
        <v>341</v>
      </c>
      <c r="D88" t="s">
        <v>197</v>
      </c>
      <c r="E88" t="s">
        <v>134</v>
      </c>
      <c r="F88" t="s">
        <v>317</v>
      </c>
      <c r="G88" t="s">
        <v>339</v>
      </c>
      <c r="H88" t="s">
        <v>334</v>
      </c>
      <c r="I88" t="s">
        <v>338</v>
      </c>
      <c r="J88" s="12">
        <f t="shared" si="1"/>
        <v>1</v>
      </c>
      <c r="K88" t="s">
        <v>120</v>
      </c>
      <c r="L88" t="s">
        <v>121</v>
      </c>
      <c r="DC88">
        <v>1</v>
      </c>
    </row>
    <row r="89" spans="1:127" x14ac:dyDescent="0.25">
      <c r="A89" t="s">
        <v>293</v>
      </c>
      <c r="B89" t="s">
        <v>129</v>
      </c>
      <c r="C89" t="s">
        <v>341</v>
      </c>
      <c r="D89" t="s">
        <v>197</v>
      </c>
      <c r="E89" t="s">
        <v>134</v>
      </c>
      <c r="F89" t="s">
        <v>317</v>
      </c>
      <c r="G89" t="s">
        <v>339</v>
      </c>
      <c r="H89" t="s">
        <v>334</v>
      </c>
      <c r="I89" t="s">
        <v>338</v>
      </c>
      <c r="J89" s="12">
        <f t="shared" si="1"/>
        <v>3</v>
      </c>
      <c r="K89" t="s">
        <v>120</v>
      </c>
      <c r="L89" t="s">
        <v>120</v>
      </c>
      <c r="O89">
        <v>1</v>
      </c>
      <c r="BC89">
        <v>1</v>
      </c>
      <c r="CK89">
        <v>1</v>
      </c>
    </row>
    <row r="90" spans="1:127" x14ac:dyDescent="0.25">
      <c r="A90" t="s">
        <v>294</v>
      </c>
      <c r="B90" t="s">
        <v>129</v>
      </c>
      <c r="C90" t="s">
        <v>341</v>
      </c>
      <c r="D90" t="s">
        <v>197</v>
      </c>
      <c r="E90" t="s">
        <v>134</v>
      </c>
      <c r="F90" t="s">
        <v>317</v>
      </c>
      <c r="G90" t="s">
        <v>339</v>
      </c>
      <c r="H90" t="s">
        <v>334</v>
      </c>
      <c r="I90" t="s">
        <v>338</v>
      </c>
      <c r="J90" s="12">
        <f t="shared" si="1"/>
        <v>1</v>
      </c>
      <c r="K90" t="s">
        <v>120</v>
      </c>
      <c r="L90" t="s">
        <v>121</v>
      </c>
      <c r="BN90">
        <v>1</v>
      </c>
    </row>
    <row r="91" spans="1:127" x14ac:dyDescent="0.25">
      <c r="A91" t="s">
        <v>295</v>
      </c>
      <c r="B91" t="s">
        <v>129</v>
      </c>
      <c r="C91" t="s">
        <v>341</v>
      </c>
      <c r="D91" t="s">
        <v>197</v>
      </c>
      <c r="E91" t="s">
        <v>134</v>
      </c>
      <c r="F91" t="s">
        <v>317</v>
      </c>
      <c r="G91" t="s">
        <v>339</v>
      </c>
      <c r="H91" t="s">
        <v>334</v>
      </c>
      <c r="I91" t="s">
        <v>338</v>
      </c>
      <c r="J91" s="12">
        <f t="shared" si="1"/>
        <v>1</v>
      </c>
      <c r="K91" t="s">
        <v>120</v>
      </c>
      <c r="L91" t="s">
        <v>121</v>
      </c>
      <c r="CJ91">
        <v>1</v>
      </c>
    </row>
    <row r="92" spans="1:127" x14ac:dyDescent="0.25">
      <c r="A92" t="s">
        <v>286</v>
      </c>
      <c r="B92" t="s">
        <v>129</v>
      </c>
      <c r="C92" t="s">
        <v>341</v>
      </c>
      <c r="D92" t="s">
        <v>197</v>
      </c>
      <c r="E92" t="s">
        <v>134</v>
      </c>
      <c r="F92" t="s">
        <v>317</v>
      </c>
      <c r="G92" t="s">
        <v>339</v>
      </c>
      <c r="H92" t="s">
        <v>334</v>
      </c>
      <c r="I92" t="s">
        <v>338</v>
      </c>
      <c r="J92" s="12">
        <f t="shared" si="1"/>
        <v>1</v>
      </c>
      <c r="K92" t="s">
        <v>120</v>
      </c>
      <c r="L92" t="s">
        <v>120</v>
      </c>
      <c r="DV92">
        <v>1</v>
      </c>
    </row>
    <row r="93" spans="1:127" x14ac:dyDescent="0.25">
      <c r="A93" t="s">
        <v>287</v>
      </c>
      <c r="B93" t="s">
        <v>129</v>
      </c>
      <c r="C93" t="s">
        <v>341</v>
      </c>
      <c r="D93" t="s">
        <v>197</v>
      </c>
      <c r="E93" t="s">
        <v>134</v>
      </c>
      <c r="F93" t="s">
        <v>317</v>
      </c>
      <c r="G93" t="s">
        <v>339</v>
      </c>
      <c r="H93" t="s">
        <v>334</v>
      </c>
      <c r="I93" t="s">
        <v>338</v>
      </c>
      <c r="J93" s="12">
        <f t="shared" si="1"/>
        <v>1</v>
      </c>
      <c r="K93" t="s">
        <v>120</v>
      </c>
      <c r="L93" t="s">
        <v>120</v>
      </c>
      <c r="DB93">
        <v>1</v>
      </c>
    </row>
    <row r="94" spans="1:127" x14ac:dyDescent="0.25">
      <c r="A94" t="s">
        <v>288</v>
      </c>
      <c r="B94" t="s">
        <v>129</v>
      </c>
      <c r="C94" t="s">
        <v>341</v>
      </c>
      <c r="D94" t="s">
        <v>197</v>
      </c>
      <c r="E94" t="s">
        <v>134</v>
      </c>
      <c r="F94" t="s">
        <v>317</v>
      </c>
      <c r="G94" t="s">
        <v>339</v>
      </c>
      <c r="H94" t="s">
        <v>334</v>
      </c>
      <c r="I94" t="s">
        <v>338</v>
      </c>
      <c r="J94" s="12">
        <f t="shared" si="1"/>
        <v>3</v>
      </c>
      <c r="K94" t="s">
        <v>120</v>
      </c>
      <c r="L94" t="s">
        <v>120</v>
      </c>
      <c r="Y94">
        <v>1</v>
      </c>
      <c r="AF94">
        <v>1</v>
      </c>
      <c r="AH94">
        <v>1</v>
      </c>
    </row>
    <row r="95" spans="1:127" x14ac:dyDescent="0.25">
      <c r="A95" t="s">
        <v>289</v>
      </c>
      <c r="B95" t="s">
        <v>129</v>
      </c>
      <c r="C95" t="s">
        <v>341</v>
      </c>
      <c r="D95" t="s">
        <v>197</v>
      </c>
      <c r="E95" t="s">
        <v>134</v>
      </c>
      <c r="F95" t="s">
        <v>317</v>
      </c>
      <c r="G95" t="s">
        <v>339</v>
      </c>
      <c r="H95" t="s">
        <v>334</v>
      </c>
      <c r="I95" t="s">
        <v>338</v>
      </c>
      <c r="J95" s="12">
        <f t="shared" si="1"/>
        <v>1</v>
      </c>
      <c r="K95" t="s">
        <v>120</v>
      </c>
      <c r="L95" t="s">
        <v>121</v>
      </c>
      <c r="CB95">
        <v>1</v>
      </c>
    </row>
    <row r="96" spans="1:127" x14ac:dyDescent="0.25">
      <c r="A96" t="s">
        <v>284</v>
      </c>
      <c r="B96" t="s">
        <v>285</v>
      </c>
      <c r="C96" t="s">
        <v>341</v>
      </c>
      <c r="D96" t="s">
        <v>197</v>
      </c>
      <c r="E96" t="s">
        <v>134</v>
      </c>
      <c r="F96" t="s">
        <v>319</v>
      </c>
      <c r="G96" t="s">
        <v>336</v>
      </c>
      <c r="H96" t="s">
        <v>334</v>
      </c>
      <c r="I96" t="s">
        <v>338</v>
      </c>
      <c r="J96" s="12">
        <f t="shared" si="1"/>
        <v>8</v>
      </c>
      <c r="K96" t="s">
        <v>120</v>
      </c>
      <c r="L96" t="s">
        <v>120</v>
      </c>
      <c r="O96">
        <v>4</v>
      </c>
      <c r="AQ96">
        <v>1</v>
      </c>
      <c r="CB96">
        <v>1</v>
      </c>
      <c r="DF96">
        <v>2</v>
      </c>
    </row>
    <row r="97" spans="1:127" x14ac:dyDescent="0.25">
      <c r="A97" t="s">
        <v>283</v>
      </c>
      <c r="B97" t="s">
        <v>285</v>
      </c>
      <c r="C97" t="s">
        <v>341</v>
      </c>
      <c r="D97" t="s">
        <v>197</v>
      </c>
      <c r="E97" t="s">
        <v>134</v>
      </c>
      <c r="F97" t="s">
        <v>319</v>
      </c>
      <c r="G97" t="s">
        <v>336</v>
      </c>
      <c r="H97" t="s">
        <v>334</v>
      </c>
      <c r="I97" t="s">
        <v>338</v>
      </c>
      <c r="J97" s="12">
        <f t="shared" si="1"/>
        <v>1</v>
      </c>
      <c r="K97" t="s">
        <v>120</v>
      </c>
      <c r="L97" t="s">
        <v>120</v>
      </c>
      <c r="BI97">
        <v>1</v>
      </c>
    </row>
    <row r="98" spans="1:127" x14ac:dyDescent="0.25">
      <c r="A98" t="s">
        <v>282</v>
      </c>
      <c r="B98" t="s">
        <v>200</v>
      </c>
      <c r="C98" t="s">
        <v>340</v>
      </c>
      <c r="D98" t="s">
        <v>214</v>
      </c>
      <c r="E98" t="s">
        <v>219</v>
      </c>
      <c r="F98" t="s">
        <v>317</v>
      </c>
      <c r="G98" t="s">
        <v>336</v>
      </c>
      <c r="H98" t="s">
        <v>334</v>
      </c>
      <c r="I98" t="s">
        <v>330</v>
      </c>
      <c r="J98" s="12">
        <f>SUM(M98:DW98)</f>
        <v>1</v>
      </c>
      <c r="K98" t="s">
        <v>120</v>
      </c>
      <c r="L98" t="s">
        <v>121</v>
      </c>
      <c r="AQ98">
        <v>1</v>
      </c>
    </row>
    <row r="99" spans="1:127" x14ac:dyDescent="0.25">
      <c r="A99" t="s">
        <v>280</v>
      </c>
      <c r="B99" t="s">
        <v>130</v>
      </c>
      <c r="C99" t="s">
        <v>340</v>
      </c>
      <c r="D99" t="s">
        <v>215</v>
      </c>
      <c r="E99" t="s">
        <v>218</v>
      </c>
      <c r="F99" t="s">
        <v>317</v>
      </c>
      <c r="G99" t="s">
        <v>339</v>
      </c>
      <c r="H99" t="s">
        <v>334</v>
      </c>
      <c r="I99" t="s">
        <v>330</v>
      </c>
      <c r="J99" s="12">
        <f t="shared" si="1"/>
        <v>359</v>
      </c>
      <c r="K99" t="s">
        <v>122</v>
      </c>
      <c r="L99" t="s">
        <v>123</v>
      </c>
      <c r="M99">
        <v>11</v>
      </c>
      <c r="N99">
        <v>5</v>
      </c>
      <c r="O99">
        <v>3</v>
      </c>
      <c r="P99">
        <v>8</v>
      </c>
      <c r="S99">
        <v>2</v>
      </c>
      <c r="T99">
        <v>3</v>
      </c>
      <c r="U99">
        <v>9</v>
      </c>
      <c r="V99">
        <v>1</v>
      </c>
      <c r="Y99">
        <v>2</v>
      </c>
      <c r="AA99">
        <v>2</v>
      </c>
      <c r="AC99">
        <v>2</v>
      </c>
      <c r="AE99">
        <v>14</v>
      </c>
      <c r="AF99">
        <v>9</v>
      </c>
      <c r="AG99">
        <v>6</v>
      </c>
      <c r="AH99">
        <v>1</v>
      </c>
      <c r="AI99">
        <v>5</v>
      </c>
      <c r="AM99">
        <v>2</v>
      </c>
      <c r="AN99">
        <v>2</v>
      </c>
      <c r="AO99">
        <v>3</v>
      </c>
      <c r="AP99">
        <v>2</v>
      </c>
      <c r="AQ99">
        <v>2</v>
      </c>
      <c r="AR99">
        <v>4</v>
      </c>
      <c r="AS99">
        <v>7</v>
      </c>
      <c r="AW99">
        <v>13</v>
      </c>
      <c r="AX99">
        <v>8</v>
      </c>
      <c r="BB99">
        <v>4</v>
      </c>
      <c r="BC99">
        <v>1</v>
      </c>
      <c r="BE99">
        <v>1</v>
      </c>
      <c r="BF99">
        <v>1</v>
      </c>
      <c r="BG99">
        <v>4</v>
      </c>
      <c r="BH99">
        <v>1</v>
      </c>
      <c r="BI99">
        <v>5</v>
      </c>
      <c r="BJ99">
        <v>2</v>
      </c>
      <c r="BL99">
        <v>3</v>
      </c>
      <c r="BM99">
        <v>1</v>
      </c>
      <c r="BN99">
        <v>1</v>
      </c>
      <c r="BO99">
        <v>3</v>
      </c>
      <c r="BP99">
        <v>1</v>
      </c>
      <c r="BQ99">
        <v>8</v>
      </c>
      <c r="BR99">
        <v>2</v>
      </c>
      <c r="BS99">
        <v>1</v>
      </c>
      <c r="BT99">
        <v>2</v>
      </c>
      <c r="BU99">
        <v>5</v>
      </c>
      <c r="BV99">
        <v>3</v>
      </c>
      <c r="BW99">
        <v>5</v>
      </c>
      <c r="BX99">
        <v>6</v>
      </c>
      <c r="BY99">
        <v>1</v>
      </c>
      <c r="BZ99">
        <v>3</v>
      </c>
      <c r="CA99">
        <v>4</v>
      </c>
      <c r="CB99">
        <v>5</v>
      </c>
      <c r="CC99">
        <v>4</v>
      </c>
      <c r="CE99">
        <v>6</v>
      </c>
      <c r="CF99">
        <v>4</v>
      </c>
      <c r="CG99">
        <v>3</v>
      </c>
      <c r="CK99">
        <v>10</v>
      </c>
      <c r="CL99">
        <v>6</v>
      </c>
      <c r="CM99">
        <v>4</v>
      </c>
      <c r="CN99">
        <v>3</v>
      </c>
      <c r="CP99">
        <v>1</v>
      </c>
      <c r="CQ99">
        <v>3</v>
      </c>
      <c r="CS99">
        <v>3</v>
      </c>
      <c r="CT99">
        <v>13</v>
      </c>
      <c r="CU99">
        <v>4</v>
      </c>
      <c r="CV99">
        <v>3</v>
      </c>
      <c r="CW99">
        <v>2</v>
      </c>
      <c r="CX99">
        <v>8</v>
      </c>
      <c r="CZ99">
        <v>1</v>
      </c>
      <c r="DD99">
        <v>2</v>
      </c>
      <c r="DE99">
        <v>3</v>
      </c>
      <c r="DG99">
        <v>1</v>
      </c>
      <c r="DH99">
        <v>1</v>
      </c>
      <c r="DI99">
        <v>2</v>
      </c>
      <c r="DJ99">
        <v>1</v>
      </c>
      <c r="DK99">
        <v>3</v>
      </c>
      <c r="DL99">
        <v>2</v>
      </c>
      <c r="DM99">
        <v>5</v>
      </c>
      <c r="DN99">
        <v>6</v>
      </c>
      <c r="DP99">
        <v>2</v>
      </c>
      <c r="DT99">
        <v>13</v>
      </c>
      <c r="DU99">
        <v>13</v>
      </c>
      <c r="DV99">
        <v>11</v>
      </c>
      <c r="DW99">
        <v>17</v>
      </c>
    </row>
    <row r="100" spans="1:127" x14ac:dyDescent="0.25">
      <c r="A100" t="s">
        <v>281</v>
      </c>
      <c r="B100" t="s">
        <v>130</v>
      </c>
      <c r="C100" t="s">
        <v>340</v>
      </c>
      <c r="D100" t="s">
        <v>215</v>
      </c>
      <c r="E100" t="s">
        <v>218</v>
      </c>
      <c r="F100" t="s">
        <v>317</v>
      </c>
      <c r="G100" t="s">
        <v>339</v>
      </c>
      <c r="H100" t="s">
        <v>334</v>
      </c>
      <c r="I100" t="s">
        <v>330</v>
      </c>
      <c r="J100" s="12">
        <f t="shared" si="1"/>
        <v>3</v>
      </c>
      <c r="K100" t="s">
        <v>120</v>
      </c>
      <c r="L100" t="s">
        <v>120</v>
      </c>
      <c r="U100">
        <v>1</v>
      </c>
      <c r="CT100">
        <v>1</v>
      </c>
      <c r="DO100">
        <v>1</v>
      </c>
    </row>
    <row r="101" spans="1:127" x14ac:dyDescent="0.25">
      <c r="A101" t="s">
        <v>278</v>
      </c>
      <c r="B101" t="s">
        <v>130</v>
      </c>
      <c r="C101" t="s">
        <v>340</v>
      </c>
      <c r="D101" t="s">
        <v>215</v>
      </c>
      <c r="E101" t="s">
        <v>218</v>
      </c>
      <c r="F101" t="s">
        <v>319</v>
      </c>
      <c r="G101" t="s">
        <v>339</v>
      </c>
      <c r="H101" t="s">
        <v>334</v>
      </c>
      <c r="I101" t="s">
        <v>330</v>
      </c>
      <c r="J101" s="12">
        <f t="shared" si="1"/>
        <v>1</v>
      </c>
      <c r="K101" t="s">
        <v>120</v>
      </c>
      <c r="L101" t="s">
        <v>121</v>
      </c>
      <c r="DQ101">
        <v>1</v>
      </c>
    </row>
    <row r="102" spans="1:127" x14ac:dyDescent="0.25">
      <c r="A102" t="s">
        <v>279</v>
      </c>
      <c r="B102" t="s">
        <v>130</v>
      </c>
      <c r="C102" t="s">
        <v>340</v>
      </c>
      <c r="D102" t="s">
        <v>215</v>
      </c>
      <c r="E102" t="s">
        <v>218</v>
      </c>
      <c r="F102" t="s">
        <v>319</v>
      </c>
      <c r="G102" t="s">
        <v>339</v>
      </c>
      <c r="H102" t="s">
        <v>334</v>
      </c>
      <c r="I102" t="s">
        <v>330</v>
      </c>
      <c r="J102" s="12">
        <f t="shared" si="1"/>
        <v>3</v>
      </c>
      <c r="K102" t="s">
        <v>120</v>
      </c>
      <c r="L102" t="s">
        <v>120</v>
      </c>
      <c r="CJ102">
        <v>1</v>
      </c>
      <c r="CV102">
        <v>2</v>
      </c>
    </row>
    <row r="103" spans="1:127" x14ac:dyDescent="0.25">
      <c r="A103" t="s">
        <v>277</v>
      </c>
      <c r="B103" t="s">
        <v>130</v>
      </c>
      <c r="C103" t="s">
        <v>340</v>
      </c>
      <c r="D103" t="s">
        <v>215</v>
      </c>
      <c r="E103" t="s">
        <v>218</v>
      </c>
      <c r="F103" t="s">
        <v>317</v>
      </c>
      <c r="G103" t="s">
        <v>339</v>
      </c>
      <c r="H103" t="s">
        <v>334</v>
      </c>
      <c r="I103" t="s">
        <v>330</v>
      </c>
      <c r="J103" s="12">
        <v>1</v>
      </c>
      <c r="K103" t="s">
        <v>120</v>
      </c>
      <c r="L103" t="s">
        <v>120</v>
      </c>
      <c r="AE103">
        <v>1</v>
      </c>
    </row>
    <row r="104" spans="1:127" x14ac:dyDescent="0.25">
      <c r="A104" t="s">
        <v>222</v>
      </c>
      <c r="B104" t="s">
        <v>131</v>
      </c>
      <c r="C104" t="s">
        <v>340</v>
      </c>
      <c r="D104" t="s">
        <v>214</v>
      </c>
      <c r="E104" t="s">
        <v>220</v>
      </c>
      <c r="F104" t="s">
        <v>314</v>
      </c>
      <c r="G104" t="s">
        <v>336</v>
      </c>
      <c r="H104" t="s">
        <v>334</v>
      </c>
      <c r="I104" t="s">
        <v>330</v>
      </c>
      <c r="J104" s="12">
        <f t="shared" ref="J104:J135" si="2">SUM(M104:DW104)</f>
        <v>234</v>
      </c>
      <c r="K104" t="s">
        <v>122</v>
      </c>
      <c r="L104" t="s">
        <v>123</v>
      </c>
      <c r="O104">
        <v>1</v>
      </c>
      <c r="Q104">
        <v>3</v>
      </c>
      <c r="S104">
        <v>1</v>
      </c>
      <c r="AD104">
        <v>3</v>
      </c>
      <c r="AQ104">
        <v>1</v>
      </c>
      <c r="BG104">
        <v>1</v>
      </c>
      <c r="BL104">
        <v>1</v>
      </c>
      <c r="BO104">
        <v>1</v>
      </c>
      <c r="BV104">
        <v>3</v>
      </c>
      <c r="BW104">
        <v>1</v>
      </c>
      <c r="BX104">
        <v>1</v>
      </c>
      <c r="CB104">
        <v>2</v>
      </c>
      <c r="CG104">
        <v>1</v>
      </c>
      <c r="CH104">
        <v>10</v>
      </c>
      <c r="CI104">
        <v>5</v>
      </c>
      <c r="CJ104">
        <v>1</v>
      </c>
      <c r="CK104">
        <v>2</v>
      </c>
      <c r="CP104">
        <v>5</v>
      </c>
      <c r="CQ104">
        <v>10</v>
      </c>
      <c r="CR104">
        <v>12</v>
      </c>
      <c r="CT104">
        <v>9</v>
      </c>
      <c r="CU104">
        <v>1</v>
      </c>
      <c r="CV104">
        <v>7</v>
      </c>
      <c r="CW104">
        <v>1</v>
      </c>
      <c r="CX104">
        <v>8</v>
      </c>
      <c r="CZ104">
        <v>4</v>
      </c>
      <c r="DD104">
        <v>10</v>
      </c>
      <c r="DE104">
        <v>3</v>
      </c>
      <c r="DF104">
        <v>7</v>
      </c>
      <c r="DG104">
        <v>7</v>
      </c>
      <c r="DH104">
        <v>5</v>
      </c>
      <c r="DI104">
        <v>1</v>
      </c>
      <c r="DK104">
        <v>17</v>
      </c>
      <c r="DN104">
        <v>1</v>
      </c>
      <c r="DO104">
        <v>2</v>
      </c>
      <c r="DP104">
        <v>4</v>
      </c>
      <c r="DQ104">
        <v>33</v>
      </c>
      <c r="DR104">
        <v>7</v>
      </c>
      <c r="DS104">
        <v>9</v>
      </c>
      <c r="DT104">
        <v>14</v>
      </c>
      <c r="DU104">
        <v>5</v>
      </c>
      <c r="DV104">
        <v>2</v>
      </c>
      <c r="DW104">
        <v>12</v>
      </c>
    </row>
    <row r="105" spans="1:127" x14ac:dyDescent="0.25">
      <c r="A105" t="s">
        <v>223</v>
      </c>
      <c r="B105" t="s">
        <v>131</v>
      </c>
      <c r="C105" t="s">
        <v>340</v>
      </c>
      <c r="D105" t="s">
        <v>214</v>
      </c>
      <c r="E105" t="s">
        <v>220</v>
      </c>
      <c r="F105" t="s">
        <v>314</v>
      </c>
      <c r="G105" t="s">
        <v>336</v>
      </c>
      <c r="H105" t="s">
        <v>334</v>
      </c>
      <c r="I105" t="s">
        <v>330</v>
      </c>
      <c r="J105" s="12">
        <f t="shared" si="2"/>
        <v>2</v>
      </c>
      <c r="K105" t="s">
        <v>120</v>
      </c>
      <c r="L105" t="s">
        <v>120</v>
      </c>
      <c r="AL105">
        <v>1</v>
      </c>
      <c r="BH105">
        <v>1</v>
      </c>
    </row>
    <row r="106" spans="1:127" x14ac:dyDescent="0.25">
      <c r="A106" t="s">
        <v>221</v>
      </c>
      <c r="B106" t="s">
        <v>131</v>
      </c>
      <c r="C106" t="s">
        <v>341</v>
      </c>
      <c r="D106" t="s">
        <v>210</v>
      </c>
      <c r="E106" t="s">
        <v>134</v>
      </c>
      <c r="F106" t="s">
        <v>314</v>
      </c>
      <c r="G106" t="s">
        <v>336</v>
      </c>
      <c r="H106" t="s">
        <v>334</v>
      </c>
      <c r="I106" t="s">
        <v>330</v>
      </c>
      <c r="J106" s="12">
        <f t="shared" si="2"/>
        <v>12</v>
      </c>
      <c r="K106" t="s">
        <v>120</v>
      </c>
      <c r="L106" t="s">
        <v>120</v>
      </c>
      <c r="AR106">
        <v>1</v>
      </c>
      <c r="BJ106">
        <v>1</v>
      </c>
      <c r="CA106">
        <v>2</v>
      </c>
      <c r="CV106">
        <v>1</v>
      </c>
      <c r="DU106">
        <v>7</v>
      </c>
    </row>
    <row r="107" spans="1:127" x14ac:dyDescent="0.25">
      <c r="A107" t="s">
        <v>225</v>
      </c>
      <c r="B107" t="s">
        <v>131</v>
      </c>
      <c r="C107" t="s">
        <v>340</v>
      </c>
      <c r="D107" t="s">
        <v>216</v>
      </c>
      <c r="E107" t="s">
        <v>218</v>
      </c>
      <c r="F107" t="s">
        <v>317</v>
      </c>
      <c r="G107" t="s">
        <v>336</v>
      </c>
      <c r="H107" t="s">
        <v>334</v>
      </c>
      <c r="I107" t="s">
        <v>330</v>
      </c>
      <c r="J107" s="12">
        <f t="shared" si="2"/>
        <v>2</v>
      </c>
      <c r="K107" t="s">
        <v>120</v>
      </c>
      <c r="L107" t="s">
        <v>120</v>
      </c>
      <c r="BI107">
        <v>2</v>
      </c>
    </row>
    <row r="108" spans="1:127" x14ac:dyDescent="0.25">
      <c r="A108" t="s">
        <v>224</v>
      </c>
      <c r="B108" t="s">
        <v>131</v>
      </c>
      <c r="C108" t="s">
        <v>341</v>
      </c>
      <c r="D108" t="s">
        <v>197</v>
      </c>
      <c r="E108" t="s">
        <v>218</v>
      </c>
      <c r="F108" t="s">
        <v>314</v>
      </c>
      <c r="G108" t="s">
        <v>336</v>
      </c>
      <c r="H108" t="s">
        <v>334</v>
      </c>
      <c r="I108" t="s">
        <v>330</v>
      </c>
      <c r="J108" s="12">
        <f t="shared" si="2"/>
        <v>1</v>
      </c>
      <c r="K108" t="s">
        <v>120</v>
      </c>
      <c r="L108" t="s">
        <v>121</v>
      </c>
      <c r="DL108">
        <v>1</v>
      </c>
    </row>
    <row r="109" spans="1:127" x14ac:dyDescent="0.25">
      <c r="A109" t="s">
        <v>226</v>
      </c>
      <c r="B109" t="s">
        <v>131</v>
      </c>
      <c r="C109" t="s">
        <v>340</v>
      </c>
      <c r="D109" t="s">
        <v>212</v>
      </c>
      <c r="E109" t="s">
        <v>218</v>
      </c>
      <c r="F109" t="s">
        <v>317</v>
      </c>
      <c r="G109" t="s">
        <v>336</v>
      </c>
      <c r="H109" t="s">
        <v>334</v>
      </c>
      <c r="I109" t="s">
        <v>330</v>
      </c>
      <c r="J109" s="12">
        <f t="shared" si="2"/>
        <v>2</v>
      </c>
      <c r="K109" t="s">
        <v>120</v>
      </c>
      <c r="L109" t="s">
        <v>120</v>
      </c>
      <c r="DC109">
        <v>1</v>
      </c>
      <c r="DW109">
        <v>1</v>
      </c>
    </row>
    <row r="110" spans="1:127" x14ac:dyDescent="0.25">
      <c r="A110" t="s">
        <v>227</v>
      </c>
      <c r="B110" t="s">
        <v>131</v>
      </c>
      <c r="C110" t="s">
        <v>340</v>
      </c>
      <c r="D110" t="s">
        <v>744</v>
      </c>
      <c r="E110" t="s">
        <v>744</v>
      </c>
      <c r="F110" t="s">
        <v>314</v>
      </c>
      <c r="G110" t="s">
        <v>336</v>
      </c>
      <c r="H110" t="s">
        <v>334</v>
      </c>
      <c r="I110" t="s">
        <v>330</v>
      </c>
      <c r="J110" s="12">
        <f t="shared" si="2"/>
        <v>9</v>
      </c>
      <c r="K110" t="s">
        <v>120</v>
      </c>
      <c r="L110" t="s">
        <v>120</v>
      </c>
      <c r="AK110">
        <v>4</v>
      </c>
      <c r="AP110">
        <v>1</v>
      </c>
      <c r="DR110">
        <v>4</v>
      </c>
    </row>
    <row r="111" spans="1:127" x14ac:dyDescent="0.25">
      <c r="A111" t="s">
        <v>228</v>
      </c>
      <c r="B111" t="s">
        <v>131</v>
      </c>
      <c r="C111" t="s">
        <v>340</v>
      </c>
      <c r="D111" t="s">
        <v>216</v>
      </c>
      <c r="E111" t="s">
        <v>218</v>
      </c>
      <c r="F111" t="s">
        <v>317</v>
      </c>
      <c r="G111" t="s">
        <v>336</v>
      </c>
      <c r="H111" t="s">
        <v>334</v>
      </c>
      <c r="I111" t="s">
        <v>330</v>
      </c>
      <c r="J111" s="12">
        <f t="shared" si="2"/>
        <v>6</v>
      </c>
      <c r="K111" t="s">
        <v>120</v>
      </c>
      <c r="L111" t="s">
        <v>120</v>
      </c>
      <c r="AJ111">
        <v>3</v>
      </c>
      <c r="AL111">
        <v>2</v>
      </c>
      <c r="BT111">
        <v>1</v>
      </c>
    </row>
    <row r="112" spans="1:127" x14ac:dyDescent="0.25">
      <c r="A112" t="s">
        <v>229</v>
      </c>
      <c r="B112" t="s">
        <v>131</v>
      </c>
      <c r="C112" t="s">
        <v>340</v>
      </c>
      <c r="D112" t="s">
        <v>216</v>
      </c>
      <c r="E112" t="s">
        <v>218</v>
      </c>
      <c r="F112" t="s">
        <v>317</v>
      </c>
      <c r="G112" t="s">
        <v>336</v>
      </c>
      <c r="H112" t="s">
        <v>334</v>
      </c>
      <c r="I112" t="s">
        <v>330</v>
      </c>
      <c r="J112" s="12">
        <f t="shared" si="2"/>
        <v>2</v>
      </c>
      <c r="K112" t="s">
        <v>120</v>
      </c>
      <c r="L112" t="s">
        <v>120</v>
      </c>
      <c r="X112">
        <v>2</v>
      </c>
    </row>
    <row r="113" spans="1:127" x14ac:dyDescent="0.25">
      <c r="A113" t="s">
        <v>230</v>
      </c>
      <c r="B113" t="s">
        <v>131</v>
      </c>
      <c r="C113" t="s">
        <v>340</v>
      </c>
      <c r="D113" t="s">
        <v>212</v>
      </c>
      <c r="E113" t="s">
        <v>218</v>
      </c>
      <c r="F113" t="s">
        <v>314</v>
      </c>
      <c r="G113" t="s">
        <v>336</v>
      </c>
      <c r="H113" t="s">
        <v>334</v>
      </c>
      <c r="I113" t="s">
        <v>330</v>
      </c>
      <c r="J113" s="12">
        <f t="shared" si="2"/>
        <v>2</v>
      </c>
      <c r="K113" t="s">
        <v>120</v>
      </c>
      <c r="L113" t="s">
        <v>120</v>
      </c>
      <c r="CB113">
        <v>1</v>
      </c>
      <c r="DQ113">
        <v>1</v>
      </c>
    </row>
    <row r="114" spans="1:127" x14ac:dyDescent="0.25">
      <c r="A114" t="s">
        <v>231</v>
      </c>
      <c r="B114" t="s">
        <v>131</v>
      </c>
      <c r="C114" t="s">
        <v>340</v>
      </c>
      <c r="D114" t="s">
        <v>212</v>
      </c>
      <c r="E114" t="s">
        <v>218</v>
      </c>
      <c r="F114" t="s">
        <v>314</v>
      </c>
      <c r="G114" t="s">
        <v>336</v>
      </c>
      <c r="H114" t="s">
        <v>334</v>
      </c>
      <c r="I114" t="s">
        <v>330</v>
      </c>
      <c r="J114" s="12">
        <f t="shared" si="2"/>
        <v>3</v>
      </c>
      <c r="K114" t="s">
        <v>120</v>
      </c>
      <c r="L114" t="s">
        <v>120</v>
      </c>
      <c r="CK114">
        <v>1</v>
      </c>
      <c r="DP114">
        <v>2</v>
      </c>
    </row>
    <row r="115" spans="1:127" x14ac:dyDescent="0.25">
      <c r="A115" t="s">
        <v>232</v>
      </c>
      <c r="B115" t="s">
        <v>131</v>
      </c>
      <c r="C115" t="s">
        <v>340</v>
      </c>
      <c r="D115" t="s">
        <v>212</v>
      </c>
      <c r="E115" t="s">
        <v>220</v>
      </c>
      <c r="F115" t="s">
        <v>314</v>
      </c>
      <c r="G115" t="s">
        <v>336</v>
      </c>
      <c r="H115" t="s">
        <v>334</v>
      </c>
      <c r="I115" t="s">
        <v>330</v>
      </c>
      <c r="J115" s="12">
        <f t="shared" si="2"/>
        <v>1</v>
      </c>
      <c r="K115" t="s">
        <v>120</v>
      </c>
      <c r="L115" t="s">
        <v>121</v>
      </c>
      <c r="DD115">
        <v>1</v>
      </c>
    </row>
    <row r="116" spans="1:127" x14ac:dyDescent="0.25">
      <c r="A116" t="s">
        <v>233</v>
      </c>
      <c r="B116" t="s">
        <v>131</v>
      </c>
      <c r="C116" t="s">
        <v>340</v>
      </c>
      <c r="D116" t="s">
        <v>214</v>
      </c>
      <c r="E116" t="s">
        <v>218</v>
      </c>
      <c r="F116" t="s">
        <v>314</v>
      </c>
      <c r="G116" t="s">
        <v>336</v>
      </c>
      <c r="H116" t="s">
        <v>334</v>
      </c>
      <c r="I116" t="s">
        <v>330</v>
      </c>
      <c r="J116" s="12">
        <f t="shared" si="2"/>
        <v>155</v>
      </c>
      <c r="K116" t="s">
        <v>122</v>
      </c>
      <c r="L116" t="s">
        <v>123</v>
      </c>
      <c r="O116">
        <v>3</v>
      </c>
      <c r="P116">
        <v>2</v>
      </c>
      <c r="Q116">
        <v>2</v>
      </c>
      <c r="R116">
        <v>5</v>
      </c>
      <c r="S116">
        <v>3</v>
      </c>
      <c r="U116">
        <v>1</v>
      </c>
      <c r="V116">
        <v>3</v>
      </c>
      <c r="X116">
        <v>4</v>
      </c>
      <c r="AA116">
        <v>4</v>
      </c>
      <c r="AB116">
        <v>1</v>
      </c>
      <c r="AC116">
        <v>10</v>
      </c>
      <c r="AG116">
        <v>2</v>
      </c>
      <c r="AJ116">
        <v>1</v>
      </c>
      <c r="AK116">
        <v>2</v>
      </c>
      <c r="AL116">
        <v>1</v>
      </c>
      <c r="AP116">
        <v>2</v>
      </c>
      <c r="AQ116">
        <v>3</v>
      </c>
      <c r="AU116">
        <v>6</v>
      </c>
      <c r="AV116">
        <v>2</v>
      </c>
      <c r="AW116">
        <v>1</v>
      </c>
      <c r="AX116">
        <v>2</v>
      </c>
      <c r="BC116">
        <v>4</v>
      </c>
      <c r="BF116">
        <v>1</v>
      </c>
      <c r="BI116">
        <v>2</v>
      </c>
      <c r="BJ116">
        <v>2</v>
      </c>
      <c r="BK116">
        <v>2</v>
      </c>
      <c r="BM116">
        <v>1</v>
      </c>
      <c r="BN116">
        <v>1</v>
      </c>
      <c r="BQ116">
        <v>2</v>
      </c>
      <c r="BU116">
        <v>2</v>
      </c>
      <c r="BY116">
        <v>4</v>
      </c>
      <c r="CD116">
        <v>1</v>
      </c>
      <c r="CE116">
        <v>2</v>
      </c>
      <c r="CG116">
        <v>2</v>
      </c>
      <c r="CI116">
        <v>1</v>
      </c>
      <c r="CM116">
        <v>4</v>
      </c>
      <c r="CN116">
        <v>1</v>
      </c>
      <c r="CQ116">
        <v>5</v>
      </c>
      <c r="CR116">
        <v>2</v>
      </c>
      <c r="CS116">
        <v>1</v>
      </c>
      <c r="CU116">
        <v>3</v>
      </c>
      <c r="CV116">
        <v>1</v>
      </c>
      <c r="CW116">
        <v>2</v>
      </c>
      <c r="CX116">
        <v>1</v>
      </c>
      <c r="CZ116">
        <v>6</v>
      </c>
      <c r="DB116">
        <v>2</v>
      </c>
      <c r="DC116">
        <v>1</v>
      </c>
      <c r="DD116">
        <v>1</v>
      </c>
      <c r="DE116">
        <v>5</v>
      </c>
      <c r="DG116">
        <v>1</v>
      </c>
      <c r="DI116">
        <v>1</v>
      </c>
      <c r="DL116">
        <v>1</v>
      </c>
      <c r="DO116">
        <v>1</v>
      </c>
      <c r="DP116">
        <v>2</v>
      </c>
      <c r="DQ116">
        <v>5</v>
      </c>
      <c r="DS116">
        <v>3</v>
      </c>
      <c r="DT116">
        <v>3</v>
      </c>
      <c r="DU116">
        <v>5</v>
      </c>
      <c r="DV116">
        <v>10</v>
      </c>
      <c r="DW116">
        <v>1</v>
      </c>
    </row>
    <row r="117" spans="1:127" x14ac:dyDescent="0.25">
      <c r="A117" t="s">
        <v>234</v>
      </c>
      <c r="B117" t="s">
        <v>131</v>
      </c>
      <c r="C117" t="s">
        <v>340</v>
      </c>
      <c r="D117" t="s">
        <v>214</v>
      </c>
      <c r="E117" t="s">
        <v>218</v>
      </c>
      <c r="F117" t="s">
        <v>314</v>
      </c>
      <c r="G117" t="s">
        <v>336</v>
      </c>
      <c r="H117" t="s">
        <v>334</v>
      </c>
      <c r="I117" t="s">
        <v>330</v>
      </c>
      <c r="J117" s="12">
        <f t="shared" si="2"/>
        <v>62</v>
      </c>
      <c r="K117" t="s">
        <v>122</v>
      </c>
      <c r="L117" t="s">
        <v>122</v>
      </c>
      <c r="M117">
        <v>1</v>
      </c>
      <c r="N117">
        <v>4</v>
      </c>
      <c r="T117">
        <v>4</v>
      </c>
      <c r="W117">
        <v>2</v>
      </c>
      <c r="Y117">
        <v>1</v>
      </c>
      <c r="AD117">
        <v>3</v>
      </c>
      <c r="AE117">
        <v>3</v>
      </c>
      <c r="AF117">
        <v>1</v>
      </c>
      <c r="AH117">
        <v>3</v>
      </c>
      <c r="AI117">
        <v>2</v>
      </c>
      <c r="AM117">
        <v>3</v>
      </c>
      <c r="AR117">
        <v>3</v>
      </c>
      <c r="AS117">
        <v>2</v>
      </c>
      <c r="AT117">
        <v>1</v>
      </c>
      <c r="AY117">
        <v>3</v>
      </c>
      <c r="BA117">
        <v>3</v>
      </c>
      <c r="BE117">
        <v>6</v>
      </c>
      <c r="BG117">
        <v>1</v>
      </c>
      <c r="BL117">
        <v>1</v>
      </c>
      <c r="BO117">
        <v>2</v>
      </c>
      <c r="BX117">
        <v>2</v>
      </c>
      <c r="CA117">
        <v>3</v>
      </c>
      <c r="CB117">
        <v>1</v>
      </c>
      <c r="CF117">
        <v>2</v>
      </c>
      <c r="CR117">
        <v>1</v>
      </c>
      <c r="CV117">
        <v>2</v>
      </c>
      <c r="DF117">
        <v>1</v>
      </c>
      <c r="DN117">
        <v>1</v>
      </c>
    </row>
    <row r="118" spans="1:127" x14ac:dyDescent="0.25">
      <c r="A118" t="s">
        <v>235</v>
      </c>
      <c r="B118" t="s">
        <v>131</v>
      </c>
      <c r="C118" t="s">
        <v>340</v>
      </c>
      <c r="D118" t="s">
        <v>214</v>
      </c>
      <c r="E118" t="s">
        <v>218</v>
      </c>
      <c r="F118" t="s">
        <v>314</v>
      </c>
      <c r="G118" t="s">
        <v>336</v>
      </c>
      <c r="H118" t="s">
        <v>334</v>
      </c>
      <c r="I118" t="s">
        <v>330</v>
      </c>
      <c r="J118" s="12">
        <f t="shared" si="2"/>
        <v>1</v>
      </c>
      <c r="K118" t="s">
        <v>120</v>
      </c>
      <c r="L118" t="s">
        <v>120</v>
      </c>
      <c r="AM118">
        <v>1</v>
      </c>
    </row>
    <row r="119" spans="1:127" x14ac:dyDescent="0.25">
      <c r="A119" t="s">
        <v>236</v>
      </c>
      <c r="B119" t="s">
        <v>131</v>
      </c>
      <c r="C119" t="s">
        <v>340</v>
      </c>
      <c r="D119" t="s">
        <v>214</v>
      </c>
      <c r="E119" t="s">
        <v>218</v>
      </c>
      <c r="F119" t="s">
        <v>314</v>
      </c>
      <c r="G119" t="s">
        <v>336</v>
      </c>
      <c r="H119" t="s">
        <v>334</v>
      </c>
      <c r="I119" t="s">
        <v>330</v>
      </c>
      <c r="J119" s="12">
        <f t="shared" si="2"/>
        <v>1</v>
      </c>
      <c r="K119" t="s">
        <v>120</v>
      </c>
      <c r="L119" t="s">
        <v>120</v>
      </c>
      <c r="DU119">
        <v>1</v>
      </c>
    </row>
    <row r="120" spans="1:127" x14ac:dyDescent="0.25">
      <c r="A120" t="s">
        <v>237</v>
      </c>
      <c r="B120" t="s">
        <v>131</v>
      </c>
      <c r="C120" t="s">
        <v>340</v>
      </c>
      <c r="D120" t="s">
        <v>744</v>
      </c>
      <c r="E120" t="s">
        <v>744</v>
      </c>
      <c r="F120" t="s">
        <v>314</v>
      </c>
      <c r="G120" t="s">
        <v>336</v>
      </c>
      <c r="H120" t="s">
        <v>334</v>
      </c>
      <c r="I120" t="s">
        <v>330</v>
      </c>
      <c r="J120" s="12">
        <f t="shared" si="2"/>
        <v>4</v>
      </c>
      <c r="K120" t="s">
        <v>120</v>
      </c>
      <c r="L120" t="s">
        <v>120</v>
      </c>
      <c r="DM120">
        <v>1</v>
      </c>
      <c r="DQ120">
        <v>2</v>
      </c>
      <c r="DR120">
        <v>1</v>
      </c>
    </row>
    <row r="121" spans="1:127" x14ac:dyDescent="0.25">
      <c r="A121" t="s">
        <v>238</v>
      </c>
      <c r="B121" t="s">
        <v>131</v>
      </c>
      <c r="C121" t="s">
        <v>340</v>
      </c>
      <c r="D121" t="s">
        <v>744</v>
      </c>
      <c r="E121" t="s">
        <v>744</v>
      </c>
      <c r="F121" t="s">
        <v>314</v>
      </c>
      <c r="G121" t="s">
        <v>336</v>
      </c>
      <c r="H121" t="s">
        <v>334</v>
      </c>
      <c r="I121" t="s">
        <v>330</v>
      </c>
      <c r="J121" s="12">
        <f t="shared" si="2"/>
        <v>8</v>
      </c>
      <c r="K121" t="s">
        <v>120</v>
      </c>
      <c r="L121" t="s">
        <v>120</v>
      </c>
      <c r="BL121">
        <v>1</v>
      </c>
      <c r="CL121">
        <v>1</v>
      </c>
      <c r="DC121">
        <v>4</v>
      </c>
      <c r="DD121">
        <v>1</v>
      </c>
      <c r="DI121">
        <v>1</v>
      </c>
    </row>
    <row r="122" spans="1:127" x14ac:dyDescent="0.25">
      <c r="A122" t="s">
        <v>239</v>
      </c>
      <c r="B122" t="s">
        <v>131</v>
      </c>
      <c r="C122" t="s">
        <v>340</v>
      </c>
      <c r="D122" t="s">
        <v>744</v>
      </c>
      <c r="E122" t="s">
        <v>744</v>
      </c>
      <c r="F122" t="s">
        <v>314</v>
      </c>
      <c r="G122" t="s">
        <v>336</v>
      </c>
      <c r="H122" t="s">
        <v>334</v>
      </c>
      <c r="I122" t="s">
        <v>330</v>
      </c>
      <c r="J122" s="12">
        <f t="shared" si="2"/>
        <v>30</v>
      </c>
      <c r="K122" t="s">
        <v>122</v>
      </c>
      <c r="L122" t="s">
        <v>122</v>
      </c>
      <c r="AS122">
        <v>2</v>
      </c>
      <c r="AY122">
        <v>3</v>
      </c>
      <c r="BR122">
        <v>3</v>
      </c>
      <c r="CE122">
        <v>11</v>
      </c>
      <c r="CF122">
        <v>1</v>
      </c>
      <c r="CR122">
        <v>1</v>
      </c>
      <c r="CV122">
        <v>3</v>
      </c>
      <c r="DG122">
        <v>4</v>
      </c>
      <c r="DL122">
        <v>2</v>
      </c>
    </row>
    <row r="123" spans="1:127" x14ac:dyDescent="0.25">
      <c r="A123" t="s">
        <v>240</v>
      </c>
      <c r="B123" t="s">
        <v>131</v>
      </c>
      <c r="C123" t="s">
        <v>340</v>
      </c>
      <c r="D123" t="s">
        <v>744</v>
      </c>
      <c r="E123" t="s">
        <v>744</v>
      </c>
      <c r="F123" t="s">
        <v>314</v>
      </c>
      <c r="G123" t="s">
        <v>336</v>
      </c>
      <c r="H123" t="s">
        <v>334</v>
      </c>
      <c r="I123" t="s">
        <v>330</v>
      </c>
      <c r="J123" s="12">
        <f t="shared" si="2"/>
        <v>55</v>
      </c>
      <c r="K123" t="s">
        <v>122</v>
      </c>
      <c r="L123" t="s">
        <v>122</v>
      </c>
      <c r="AO123">
        <v>2</v>
      </c>
      <c r="CA123">
        <v>16</v>
      </c>
      <c r="CO123">
        <v>2</v>
      </c>
      <c r="CQ123">
        <v>1</v>
      </c>
      <c r="CU123">
        <v>9</v>
      </c>
      <c r="CW123">
        <v>6</v>
      </c>
      <c r="DF123">
        <v>1</v>
      </c>
      <c r="DG123">
        <v>2</v>
      </c>
      <c r="DV123">
        <v>15</v>
      </c>
      <c r="DW123">
        <v>1</v>
      </c>
    </row>
    <row r="124" spans="1:127" x14ac:dyDescent="0.25">
      <c r="A124" t="s">
        <v>241</v>
      </c>
      <c r="B124" t="s">
        <v>131</v>
      </c>
      <c r="C124" t="s">
        <v>340</v>
      </c>
      <c r="D124" t="s">
        <v>744</v>
      </c>
      <c r="E124" t="s">
        <v>744</v>
      </c>
      <c r="F124" t="s">
        <v>314</v>
      </c>
      <c r="G124" t="s">
        <v>336</v>
      </c>
      <c r="H124" t="s">
        <v>334</v>
      </c>
      <c r="I124" t="s">
        <v>330</v>
      </c>
      <c r="J124" s="12">
        <f t="shared" si="2"/>
        <v>6</v>
      </c>
      <c r="K124" t="s">
        <v>120</v>
      </c>
      <c r="L124" t="s">
        <v>120</v>
      </c>
      <c r="AY124">
        <v>4</v>
      </c>
      <c r="DG124">
        <v>1</v>
      </c>
      <c r="DJ124">
        <v>1</v>
      </c>
    </row>
    <row r="125" spans="1:127" x14ac:dyDescent="0.25">
      <c r="A125" t="s">
        <v>242</v>
      </c>
      <c r="B125" t="s">
        <v>131</v>
      </c>
      <c r="C125" t="s">
        <v>340</v>
      </c>
      <c r="D125" t="s">
        <v>744</v>
      </c>
      <c r="E125" t="s">
        <v>744</v>
      </c>
      <c r="F125" t="s">
        <v>314</v>
      </c>
      <c r="G125" t="s">
        <v>336</v>
      </c>
      <c r="H125" t="s">
        <v>334</v>
      </c>
      <c r="I125" t="s">
        <v>330</v>
      </c>
      <c r="J125" s="12">
        <f t="shared" si="2"/>
        <v>9</v>
      </c>
      <c r="K125" t="s">
        <v>120</v>
      </c>
      <c r="L125" t="s">
        <v>120</v>
      </c>
      <c r="BE125">
        <v>1</v>
      </c>
      <c r="CK125">
        <v>3</v>
      </c>
      <c r="CL125">
        <v>1</v>
      </c>
      <c r="CM125">
        <v>1</v>
      </c>
      <c r="DK125">
        <v>1</v>
      </c>
      <c r="DV125">
        <v>1</v>
      </c>
      <c r="DW125">
        <v>1</v>
      </c>
    </row>
    <row r="126" spans="1:127" x14ac:dyDescent="0.25">
      <c r="A126" t="s">
        <v>243</v>
      </c>
      <c r="B126" t="s">
        <v>131</v>
      </c>
      <c r="C126" t="s">
        <v>340</v>
      </c>
      <c r="D126" t="s">
        <v>744</v>
      </c>
      <c r="E126" t="s">
        <v>744</v>
      </c>
      <c r="F126" t="s">
        <v>314</v>
      </c>
      <c r="G126" t="s">
        <v>336</v>
      </c>
      <c r="H126" t="s">
        <v>334</v>
      </c>
      <c r="I126" t="s">
        <v>330</v>
      </c>
      <c r="J126" s="12">
        <f t="shared" si="2"/>
        <v>4</v>
      </c>
      <c r="K126" t="s">
        <v>120</v>
      </c>
      <c r="L126" t="s">
        <v>120</v>
      </c>
      <c r="AJ126">
        <v>2</v>
      </c>
      <c r="DQ126">
        <v>1</v>
      </c>
      <c r="DV126">
        <v>1</v>
      </c>
    </row>
    <row r="127" spans="1:127" x14ac:dyDescent="0.25">
      <c r="A127" t="s">
        <v>244</v>
      </c>
      <c r="B127" t="s">
        <v>131</v>
      </c>
      <c r="C127" t="s">
        <v>340</v>
      </c>
      <c r="D127" t="s">
        <v>744</v>
      </c>
      <c r="E127" t="s">
        <v>744</v>
      </c>
      <c r="F127" t="s">
        <v>314</v>
      </c>
      <c r="G127" t="s">
        <v>336</v>
      </c>
      <c r="H127" t="s">
        <v>334</v>
      </c>
      <c r="I127" t="s">
        <v>330</v>
      </c>
      <c r="J127" s="12">
        <f t="shared" si="2"/>
        <v>54</v>
      </c>
      <c r="K127" t="s">
        <v>122</v>
      </c>
      <c r="L127" t="s">
        <v>122</v>
      </c>
      <c r="P127">
        <v>6</v>
      </c>
      <c r="AC127">
        <v>3</v>
      </c>
      <c r="AF127">
        <v>1</v>
      </c>
      <c r="AG127">
        <v>1</v>
      </c>
      <c r="AJ127">
        <v>12</v>
      </c>
      <c r="AK127">
        <v>2</v>
      </c>
      <c r="AM127">
        <v>3</v>
      </c>
      <c r="AN127">
        <v>3</v>
      </c>
      <c r="BB127">
        <v>2</v>
      </c>
      <c r="BG127">
        <v>2</v>
      </c>
      <c r="BL127">
        <v>1</v>
      </c>
      <c r="BO127">
        <v>1</v>
      </c>
      <c r="BQ127">
        <v>1</v>
      </c>
      <c r="BZ127">
        <v>1</v>
      </c>
      <c r="CA127">
        <v>1</v>
      </c>
      <c r="CQ127">
        <v>11</v>
      </c>
      <c r="CS127">
        <v>1</v>
      </c>
      <c r="DE127">
        <v>2</v>
      </c>
    </row>
    <row r="128" spans="1:127" x14ac:dyDescent="0.25">
      <c r="A128" t="s">
        <v>245</v>
      </c>
      <c r="B128" t="s">
        <v>131</v>
      </c>
      <c r="C128" t="s">
        <v>340</v>
      </c>
      <c r="D128" t="s">
        <v>744</v>
      </c>
      <c r="E128" t="s">
        <v>744</v>
      </c>
      <c r="F128" t="s">
        <v>314</v>
      </c>
      <c r="G128" t="s">
        <v>336</v>
      </c>
      <c r="H128" t="s">
        <v>334</v>
      </c>
      <c r="I128" t="s">
        <v>330</v>
      </c>
      <c r="J128" s="12">
        <f t="shared" si="2"/>
        <v>1</v>
      </c>
      <c r="K128" t="s">
        <v>120</v>
      </c>
      <c r="L128" t="s">
        <v>121</v>
      </c>
      <c r="DW128">
        <v>1</v>
      </c>
    </row>
    <row r="129" spans="1:126" x14ac:dyDescent="0.25">
      <c r="A129" t="s">
        <v>246</v>
      </c>
      <c r="B129" t="s">
        <v>131</v>
      </c>
      <c r="C129" t="s">
        <v>340</v>
      </c>
      <c r="D129" t="s">
        <v>744</v>
      </c>
      <c r="E129" t="s">
        <v>744</v>
      </c>
      <c r="F129" t="s">
        <v>314</v>
      </c>
      <c r="G129" t="s">
        <v>336</v>
      </c>
      <c r="H129" t="s">
        <v>334</v>
      </c>
      <c r="I129" t="s">
        <v>330</v>
      </c>
      <c r="J129" s="12">
        <f t="shared" si="2"/>
        <v>2</v>
      </c>
      <c r="K129" t="s">
        <v>120</v>
      </c>
      <c r="L129" t="s">
        <v>120</v>
      </c>
      <c r="CT129">
        <v>2</v>
      </c>
    </row>
    <row r="130" spans="1:126" x14ac:dyDescent="0.25">
      <c r="A130" t="s">
        <v>247</v>
      </c>
      <c r="B130" t="s">
        <v>131</v>
      </c>
      <c r="C130" t="s">
        <v>340</v>
      </c>
      <c r="D130" t="s">
        <v>744</v>
      </c>
      <c r="E130" t="s">
        <v>744</v>
      </c>
      <c r="F130" t="s">
        <v>314</v>
      </c>
      <c r="G130" t="s">
        <v>336</v>
      </c>
      <c r="H130" t="s">
        <v>334</v>
      </c>
      <c r="I130" t="s">
        <v>330</v>
      </c>
      <c r="J130" s="12">
        <f t="shared" si="2"/>
        <v>25</v>
      </c>
      <c r="K130" t="s">
        <v>122</v>
      </c>
      <c r="L130" t="s">
        <v>122</v>
      </c>
      <c r="S130">
        <v>2</v>
      </c>
      <c r="AC130">
        <v>1</v>
      </c>
      <c r="AG130">
        <v>1</v>
      </c>
      <c r="BD130">
        <v>1</v>
      </c>
      <c r="BE130">
        <v>1</v>
      </c>
      <c r="CB130">
        <v>1</v>
      </c>
      <c r="CF130">
        <v>1</v>
      </c>
      <c r="CH130">
        <v>1</v>
      </c>
      <c r="CS130">
        <v>1</v>
      </c>
      <c r="CU130">
        <v>3</v>
      </c>
      <c r="CV130">
        <v>2</v>
      </c>
      <c r="DI130">
        <v>2</v>
      </c>
      <c r="DQ130">
        <v>3</v>
      </c>
      <c r="DS130">
        <v>1</v>
      </c>
      <c r="DU130">
        <v>1</v>
      </c>
      <c r="DV130">
        <v>3</v>
      </c>
    </row>
    <row r="131" spans="1:126" x14ac:dyDescent="0.25">
      <c r="A131" t="s">
        <v>248</v>
      </c>
      <c r="B131" t="s">
        <v>131</v>
      </c>
      <c r="C131" t="s">
        <v>340</v>
      </c>
      <c r="D131" t="s">
        <v>744</v>
      </c>
      <c r="E131" t="s">
        <v>744</v>
      </c>
      <c r="F131" t="s">
        <v>314</v>
      </c>
      <c r="G131" t="s">
        <v>336</v>
      </c>
      <c r="H131" t="s">
        <v>334</v>
      </c>
      <c r="I131" t="s">
        <v>330</v>
      </c>
      <c r="J131" s="12">
        <f t="shared" si="2"/>
        <v>1</v>
      </c>
      <c r="K131" t="s">
        <v>120</v>
      </c>
      <c r="L131" t="s">
        <v>121</v>
      </c>
      <c r="CH131">
        <v>1</v>
      </c>
    </row>
    <row r="132" spans="1:126" x14ac:dyDescent="0.25">
      <c r="A132" t="s">
        <v>249</v>
      </c>
      <c r="B132" t="s">
        <v>131</v>
      </c>
      <c r="C132" t="s">
        <v>340</v>
      </c>
      <c r="D132" t="s">
        <v>744</v>
      </c>
      <c r="E132" t="s">
        <v>744</v>
      </c>
      <c r="F132" t="s">
        <v>314</v>
      </c>
      <c r="G132" t="s">
        <v>336</v>
      </c>
      <c r="H132" t="s">
        <v>334</v>
      </c>
      <c r="I132" t="s">
        <v>330</v>
      </c>
      <c r="J132" s="12">
        <f t="shared" si="2"/>
        <v>1</v>
      </c>
      <c r="K132" t="s">
        <v>120</v>
      </c>
      <c r="L132" t="s">
        <v>121</v>
      </c>
      <c r="CJ132">
        <v>1</v>
      </c>
    </row>
    <row r="133" spans="1:126" x14ac:dyDescent="0.25">
      <c r="A133" t="s">
        <v>250</v>
      </c>
      <c r="B133" t="s">
        <v>131</v>
      </c>
      <c r="C133" t="s">
        <v>340</v>
      </c>
      <c r="D133" t="s">
        <v>744</v>
      </c>
      <c r="E133" t="s">
        <v>744</v>
      </c>
      <c r="F133" t="s">
        <v>314</v>
      </c>
      <c r="G133" t="s">
        <v>336</v>
      </c>
      <c r="H133" t="s">
        <v>334</v>
      </c>
      <c r="I133" t="s">
        <v>330</v>
      </c>
      <c r="J133" s="12">
        <f t="shared" si="2"/>
        <v>3</v>
      </c>
      <c r="K133" t="s">
        <v>120</v>
      </c>
      <c r="L133" t="s">
        <v>120</v>
      </c>
      <c r="BJ133">
        <v>1</v>
      </c>
      <c r="CI133">
        <v>1</v>
      </c>
      <c r="CN133">
        <v>1</v>
      </c>
    </row>
    <row r="134" spans="1:126" x14ac:dyDescent="0.25">
      <c r="A134" t="s">
        <v>251</v>
      </c>
      <c r="B134" t="s">
        <v>131</v>
      </c>
      <c r="C134" t="s">
        <v>340</v>
      </c>
      <c r="D134" t="s">
        <v>744</v>
      </c>
      <c r="E134" t="s">
        <v>744</v>
      </c>
      <c r="F134" t="s">
        <v>314</v>
      </c>
      <c r="G134" t="s">
        <v>336</v>
      </c>
      <c r="H134" t="s">
        <v>334</v>
      </c>
      <c r="I134" t="s">
        <v>330</v>
      </c>
      <c r="J134" s="12">
        <f t="shared" si="2"/>
        <v>1</v>
      </c>
      <c r="K134" t="s">
        <v>120</v>
      </c>
      <c r="L134" t="s">
        <v>121</v>
      </c>
      <c r="DS134">
        <v>1</v>
      </c>
    </row>
    <row r="135" spans="1:126" x14ac:dyDescent="0.25">
      <c r="A135" t="s">
        <v>252</v>
      </c>
      <c r="B135" t="s">
        <v>131</v>
      </c>
      <c r="C135" t="s">
        <v>340</v>
      </c>
      <c r="D135" t="s">
        <v>744</v>
      </c>
      <c r="E135" t="s">
        <v>744</v>
      </c>
      <c r="F135" t="s">
        <v>314</v>
      </c>
      <c r="G135" t="s">
        <v>336</v>
      </c>
      <c r="H135" t="s">
        <v>334</v>
      </c>
      <c r="I135" t="s">
        <v>330</v>
      </c>
      <c r="J135" s="12">
        <f t="shared" si="2"/>
        <v>4</v>
      </c>
      <c r="K135" t="s">
        <v>120</v>
      </c>
      <c r="L135" t="s">
        <v>120</v>
      </c>
      <c r="CZ135">
        <v>2</v>
      </c>
      <c r="DQ135">
        <v>2</v>
      </c>
    </row>
    <row r="136" spans="1:126" x14ac:dyDescent="0.25">
      <c r="A136" t="s">
        <v>253</v>
      </c>
      <c r="B136" t="s">
        <v>131</v>
      </c>
      <c r="C136" t="s">
        <v>340</v>
      </c>
      <c r="D136" t="s">
        <v>744</v>
      </c>
      <c r="E136" t="s">
        <v>744</v>
      </c>
      <c r="F136" t="s">
        <v>314</v>
      </c>
      <c r="G136" t="s">
        <v>336</v>
      </c>
      <c r="H136" t="s">
        <v>334</v>
      </c>
      <c r="I136" t="s">
        <v>330</v>
      </c>
      <c r="J136" s="12">
        <f t="shared" ref="J136:J161" si="3">SUM(M136:DW136)</f>
        <v>1</v>
      </c>
      <c r="K136" t="s">
        <v>120</v>
      </c>
      <c r="L136" t="s">
        <v>121</v>
      </c>
      <c r="CA136">
        <v>1</v>
      </c>
    </row>
    <row r="137" spans="1:126" x14ac:dyDescent="0.25">
      <c r="A137" t="s">
        <v>256</v>
      </c>
      <c r="B137" t="s">
        <v>132</v>
      </c>
      <c r="C137" t="s">
        <v>341</v>
      </c>
      <c r="D137" t="s">
        <v>150</v>
      </c>
      <c r="E137" t="s">
        <v>134</v>
      </c>
      <c r="F137" t="s">
        <v>314</v>
      </c>
      <c r="G137" t="s">
        <v>339</v>
      </c>
      <c r="H137" t="s">
        <v>333</v>
      </c>
      <c r="I137" t="s">
        <v>338</v>
      </c>
      <c r="J137" s="12">
        <f t="shared" si="3"/>
        <v>2</v>
      </c>
      <c r="K137" t="s">
        <v>120</v>
      </c>
      <c r="L137" t="s">
        <v>120</v>
      </c>
      <c r="CY137">
        <v>1</v>
      </c>
      <c r="CZ137">
        <v>1</v>
      </c>
    </row>
    <row r="138" spans="1:126" x14ac:dyDescent="0.25">
      <c r="A138" t="s">
        <v>257</v>
      </c>
      <c r="B138" t="s">
        <v>132</v>
      </c>
      <c r="C138" t="s">
        <v>341</v>
      </c>
      <c r="D138" t="s">
        <v>150</v>
      </c>
      <c r="E138" t="s">
        <v>134</v>
      </c>
      <c r="F138" t="s">
        <v>314</v>
      </c>
      <c r="G138" t="s">
        <v>339</v>
      </c>
      <c r="H138" t="s">
        <v>333</v>
      </c>
      <c r="I138" t="s">
        <v>338</v>
      </c>
      <c r="J138" s="12">
        <f t="shared" si="3"/>
        <v>2</v>
      </c>
      <c r="K138" t="s">
        <v>120</v>
      </c>
      <c r="L138" t="s">
        <v>120</v>
      </c>
      <c r="DQ138">
        <v>1</v>
      </c>
      <c r="DS138">
        <v>1</v>
      </c>
    </row>
    <row r="139" spans="1:126" x14ac:dyDescent="0.25">
      <c r="A139" t="s">
        <v>258</v>
      </c>
      <c r="B139" t="s">
        <v>132</v>
      </c>
      <c r="C139" t="s">
        <v>341</v>
      </c>
      <c r="D139" t="s">
        <v>150</v>
      </c>
      <c r="E139" t="s">
        <v>134</v>
      </c>
      <c r="F139" t="s">
        <v>314</v>
      </c>
      <c r="G139" t="s">
        <v>339</v>
      </c>
      <c r="H139" t="s">
        <v>333</v>
      </c>
      <c r="I139" t="s">
        <v>338</v>
      </c>
      <c r="J139" s="12">
        <f t="shared" si="3"/>
        <v>1</v>
      </c>
      <c r="K139" t="s">
        <v>120</v>
      </c>
      <c r="L139" t="s">
        <v>121</v>
      </c>
      <c r="DM139">
        <v>1</v>
      </c>
    </row>
    <row r="140" spans="1:126" x14ac:dyDescent="0.25">
      <c r="A140" t="s">
        <v>259</v>
      </c>
      <c r="B140" t="s">
        <v>132</v>
      </c>
      <c r="C140" t="s">
        <v>341</v>
      </c>
      <c r="D140" t="s">
        <v>150</v>
      </c>
      <c r="E140" t="s">
        <v>134</v>
      </c>
      <c r="F140" t="s">
        <v>314</v>
      </c>
      <c r="G140" t="s">
        <v>339</v>
      </c>
      <c r="H140" t="s">
        <v>333</v>
      </c>
      <c r="I140" t="s">
        <v>338</v>
      </c>
      <c r="J140" s="12">
        <f t="shared" si="3"/>
        <v>7</v>
      </c>
      <c r="K140" t="s">
        <v>120</v>
      </c>
      <c r="L140" t="s">
        <v>120</v>
      </c>
      <c r="V140">
        <v>3</v>
      </c>
      <c r="DF140">
        <v>2</v>
      </c>
      <c r="DG140">
        <v>1</v>
      </c>
      <c r="DH140">
        <v>1</v>
      </c>
    </row>
    <row r="141" spans="1:126" x14ac:dyDescent="0.25">
      <c r="A141" t="s">
        <v>260</v>
      </c>
      <c r="B141" t="s">
        <v>132</v>
      </c>
      <c r="C141" t="s">
        <v>341</v>
      </c>
      <c r="D141" t="s">
        <v>150</v>
      </c>
      <c r="E141" t="s">
        <v>134</v>
      </c>
      <c r="F141" t="s">
        <v>314</v>
      </c>
      <c r="G141" t="s">
        <v>339</v>
      </c>
      <c r="H141" t="s">
        <v>333</v>
      </c>
      <c r="I141" t="s">
        <v>338</v>
      </c>
      <c r="J141" s="12">
        <f t="shared" si="3"/>
        <v>6</v>
      </c>
      <c r="K141" t="s">
        <v>120</v>
      </c>
      <c r="L141" t="s">
        <v>120</v>
      </c>
      <c r="AS141">
        <v>3</v>
      </c>
      <c r="BD141">
        <v>1</v>
      </c>
      <c r="CC141">
        <v>2</v>
      </c>
    </row>
    <row r="142" spans="1:126" x14ac:dyDescent="0.25">
      <c r="A142" t="s">
        <v>261</v>
      </c>
      <c r="B142" t="s">
        <v>132</v>
      </c>
      <c r="C142" t="s">
        <v>341</v>
      </c>
      <c r="D142" t="s">
        <v>150</v>
      </c>
      <c r="E142" t="s">
        <v>134</v>
      </c>
      <c r="F142" t="s">
        <v>314</v>
      </c>
      <c r="G142" t="s">
        <v>339</v>
      </c>
      <c r="H142" t="s">
        <v>333</v>
      </c>
      <c r="I142" t="s">
        <v>338</v>
      </c>
      <c r="J142" s="12">
        <f t="shared" si="3"/>
        <v>9</v>
      </c>
      <c r="K142" t="s">
        <v>120</v>
      </c>
      <c r="L142" t="s">
        <v>120</v>
      </c>
      <c r="AE142">
        <v>1</v>
      </c>
      <c r="AF142">
        <v>1</v>
      </c>
      <c r="BH142">
        <v>1</v>
      </c>
      <c r="BV142">
        <v>3</v>
      </c>
      <c r="CD142">
        <v>2</v>
      </c>
      <c r="DV142">
        <v>1</v>
      </c>
    </row>
    <row r="143" spans="1:126" x14ac:dyDescent="0.25">
      <c r="A143" t="s">
        <v>262</v>
      </c>
      <c r="B143" t="s">
        <v>132</v>
      </c>
      <c r="C143" t="s">
        <v>341</v>
      </c>
      <c r="D143" t="s">
        <v>150</v>
      </c>
      <c r="E143" t="s">
        <v>134</v>
      </c>
      <c r="F143" t="s">
        <v>314</v>
      </c>
      <c r="G143" t="s">
        <v>339</v>
      </c>
      <c r="H143" t="s">
        <v>333</v>
      </c>
      <c r="I143" t="s">
        <v>338</v>
      </c>
      <c r="J143" s="12">
        <f t="shared" si="3"/>
        <v>4</v>
      </c>
      <c r="K143" t="s">
        <v>120</v>
      </c>
      <c r="L143" t="s">
        <v>120</v>
      </c>
      <c r="AY143">
        <v>1</v>
      </c>
      <c r="DK143">
        <v>3</v>
      </c>
    </row>
    <row r="144" spans="1:126" x14ac:dyDescent="0.25">
      <c r="A144" t="s">
        <v>263</v>
      </c>
      <c r="B144" t="s">
        <v>132</v>
      </c>
      <c r="C144" t="s">
        <v>341</v>
      </c>
      <c r="D144" t="s">
        <v>150</v>
      </c>
      <c r="E144" t="s">
        <v>134</v>
      </c>
      <c r="F144" t="s">
        <v>314</v>
      </c>
      <c r="G144" t="s">
        <v>339</v>
      </c>
      <c r="H144" t="s">
        <v>333</v>
      </c>
      <c r="I144" t="s">
        <v>338</v>
      </c>
      <c r="J144" s="12">
        <f t="shared" si="3"/>
        <v>2</v>
      </c>
      <c r="K144" t="s">
        <v>120</v>
      </c>
      <c r="L144" t="s">
        <v>120</v>
      </c>
      <c r="CF144">
        <v>1</v>
      </c>
      <c r="DO144">
        <v>1</v>
      </c>
    </row>
    <row r="145" spans="1:127" x14ac:dyDescent="0.25">
      <c r="A145" t="s">
        <v>264</v>
      </c>
      <c r="B145" t="s">
        <v>132</v>
      </c>
      <c r="C145" t="s">
        <v>341</v>
      </c>
      <c r="D145" t="s">
        <v>150</v>
      </c>
      <c r="E145" t="s">
        <v>134</v>
      </c>
      <c r="F145" t="s">
        <v>314</v>
      </c>
      <c r="G145" t="s">
        <v>339</v>
      </c>
      <c r="H145" t="s">
        <v>333</v>
      </c>
      <c r="I145" t="s">
        <v>338</v>
      </c>
      <c r="J145" s="12">
        <f t="shared" si="3"/>
        <v>3</v>
      </c>
      <c r="K145" t="s">
        <v>120</v>
      </c>
      <c r="L145" t="s">
        <v>120</v>
      </c>
      <c r="AA145">
        <v>1</v>
      </c>
      <c r="BM145">
        <v>1</v>
      </c>
      <c r="BT145">
        <v>1</v>
      </c>
    </row>
    <row r="146" spans="1:127" x14ac:dyDescent="0.25">
      <c r="A146" t="s">
        <v>265</v>
      </c>
      <c r="B146" t="s">
        <v>132</v>
      </c>
      <c r="C146" t="s">
        <v>341</v>
      </c>
      <c r="D146" t="s">
        <v>150</v>
      </c>
      <c r="E146" t="s">
        <v>134</v>
      </c>
      <c r="F146" t="s">
        <v>314</v>
      </c>
      <c r="G146" t="s">
        <v>339</v>
      </c>
      <c r="H146" t="s">
        <v>333</v>
      </c>
      <c r="I146" t="s">
        <v>338</v>
      </c>
      <c r="J146" s="12">
        <f t="shared" si="3"/>
        <v>10</v>
      </c>
      <c r="K146" t="s">
        <v>120</v>
      </c>
      <c r="L146" t="s">
        <v>120</v>
      </c>
      <c r="V146">
        <v>1</v>
      </c>
      <c r="AC146">
        <v>2</v>
      </c>
      <c r="BD146">
        <v>1</v>
      </c>
      <c r="CA146">
        <v>4</v>
      </c>
      <c r="DN146">
        <v>1</v>
      </c>
      <c r="DT146">
        <v>1</v>
      </c>
    </row>
    <row r="147" spans="1:127" x14ac:dyDescent="0.25">
      <c r="A147" t="s">
        <v>266</v>
      </c>
      <c r="B147" t="s">
        <v>132</v>
      </c>
      <c r="C147" t="s">
        <v>341</v>
      </c>
      <c r="D147" t="s">
        <v>150</v>
      </c>
      <c r="E147" t="s">
        <v>134</v>
      </c>
      <c r="F147" t="s">
        <v>314</v>
      </c>
      <c r="G147" t="s">
        <v>339</v>
      </c>
      <c r="H147" t="s">
        <v>333</v>
      </c>
      <c r="I147" t="s">
        <v>338</v>
      </c>
      <c r="J147" s="12">
        <f t="shared" si="3"/>
        <v>10</v>
      </c>
      <c r="K147" t="s">
        <v>120</v>
      </c>
      <c r="L147" t="s">
        <v>120</v>
      </c>
      <c r="AM147">
        <v>1</v>
      </c>
      <c r="AR147">
        <v>1</v>
      </c>
      <c r="AT147">
        <v>1</v>
      </c>
      <c r="BV147">
        <v>1</v>
      </c>
      <c r="CI147">
        <v>3</v>
      </c>
      <c r="CQ147">
        <v>1</v>
      </c>
      <c r="CR147">
        <v>2</v>
      </c>
    </row>
    <row r="148" spans="1:127" x14ac:dyDescent="0.25">
      <c r="A148" t="s">
        <v>267</v>
      </c>
      <c r="B148" t="s">
        <v>132</v>
      </c>
      <c r="C148" t="s">
        <v>341</v>
      </c>
      <c r="D148" t="s">
        <v>150</v>
      </c>
      <c r="E148" t="s">
        <v>134</v>
      </c>
      <c r="F148" t="s">
        <v>314</v>
      </c>
      <c r="G148" t="s">
        <v>339</v>
      </c>
      <c r="H148" t="s">
        <v>333</v>
      </c>
      <c r="I148" t="s">
        <v>338</v>
      </c>
      <c r="J148" s="12">
        <f t="shared" si="3"/>
        <v>1</v>
      </c>
      <c r="K148" t="s">
        <v>120</v>
      </c>
      <c r="L148" t="s">
        <v>120</v>
      </c>
      <c r="BO148">
        <v>1</v>
      </c>
    </row>
    <row r="149" spans="1:127" x14ac:dyDescent="0.25">
      <c r="A149" t="s">
        <v>254</v>
      </c>
      <c r="B149" t="s">
        <v>132</v>
      </c>
      <c r="C149" t="s">
        <v>341</v>
      </c>
      <c r="D149" t="s">
        <v>150</v>
      </c>
      <c r="E149" t="s">
        <v>134</v>
      </c>
      <c r="F149" t="s">
        <v>317</v>
      </c>
      <c r="G149" t="s">
        <v>339</v>
      </c>
      <c r="H149" t="s">
        <v>333</v>
      </c>
      <c r="I149" t="s">
        <v>338</v>
      </c>
      <c r="J149" s="12">
        <f>SUM(M149:DW149)</f>
        <v>7</v>
      </c>
      <c r="K149" t="s">
        <v>120</v>
      </c>
      <c r="L149" t="s">
        <v>120</v>
      </c>
      <c r="Y149">
        <v>1</v>
      </c>
      <c r="BW149">
        <v>2</v>
      </c>
      <c r="DN149">
        <v>4</v>
      </c>
    </row>
    <row r="150" spans="1:127" x14ac:dyDescent="0.25">
      <c r="A150" t="s">
        <v>255</v>
      </c>
      <c r="B150" t="s">
        <v>132</v>
      </c>
      <c r="C150" t="s">
        <v>341</v>
      </c>
      <c r="D150" t="s">
        <v>150</v>
      </c>
      <c r="E150" t="s">
        <v>134</v>
      </c>
      <c r="F150" t="s">
        <v>317</v>
      </c>
      <c r="G150" t="s">
        <v>339</v>
      </c>
      <c r="H150" t="s">
        <v>333</v>
      </c>
      <c r="I150" t="s">
        <v>338</v>
      </c>
      <c r="J150" s="12">
        <f>SUM(M150:DW150)</f>
        <v>8</v>
      </c>
      <c r="K150" t="s">
        <v>120</v>
      </c>
      <c r="L150" t="s">
        <v>120</v>
      </c>
      <c r="AS150">
        <v>1</v>
      </c>
      <c r="BD150">
        <v>1</v>
      </c>
      <c r="BG150">
        <v>1</v>
      </c>
      <c r="BL150">
        <v>1</v>
      </c>
      <c r="CA150">
        <v>1</v>
      </c>
      <c r="CC150">
        <v>2</v>
      </c>
      <c r="DW150">
        <v>1</v>
      </c>
    </row>
    <row r="151" spans="1:127" x14ac:dyDescent="0.25">
      <c r="A151" t="s">
        <v>268</v>
      </c>
      <c r="B151" t="s">
        <v>132</v>
      </c>
      <c r="C151" t="s">
        <v>341</v>
      </c>
      <c r="D151" t="s">
        <v>150</v>
      </c>
      <c r="E151" t="s">
        <v>134</v>
      </c>
      <c r="F151" t="s">
        <v>317</v>
      </c>
      <c r="G151" t="s">
        <v>339</v>
      </c>
      <c r="H151" t="s">
        <v>333</v>
      </c>
      <c r="I151" t="s">
        <v>338</v>
      </c>
      <c r="J151" s="12">
        <f t="shared" si="3"/>
        <v>3</v>
      </c>
      <c r="K151" t="s">
        <v>120</v>
      </c>
      <c r="L151" t="s">
        <v>120</v>
      </c>
      <c r="AX151">
        <v>1</v>
      </c>
      <c r="BS151">
        <v>1</v>
      </c>
      <c r="CF151">
        <v>1</v>
      </c>
    </row>
    <row r="152" spans="1:127" x14ac:dyDescent="0.25">
      <c r="A152" t="s">
        <v>331</v>
      </c>
      <c r="B152" t="s">
        <v>132</v>
      </c>
      <c r="C152" t="s">
        <v>341</v>
      </c>
      <c r="D152" t="s">
        <v>150</v>
      </c>
      <c r="E152" t="s">
        <v>134</v>
      </c>
      <c r="F152" t="s">
        <v>317</v>
      </c>
      <c r="G152" t="s">
        <v>339</v>
      </c>
      <c r="H152" t="s">
        <v>333</v>
      </c>
      <c r="I152" t="s">
        <v>338</v>
      </c>
      <c r="J152" s="12">
        <f t="shared" si="3"/>
        <v>6</v>
      </c>
      <c r="K152" t="s">
        <v>120</v>
      </c>
      <c r="L152" t="s">
        <v>120</v>
      </c>
      <c r="M152">
        <v>1</v>
      </c>
      <c r="Y152">
        <v>1</v>
      </c>
      <c r="AG152">
        <v>1</v>
      </c>
      <c r="AX152">
        <v>1</v>
      </c>
      <c r="AY152">
        <v>1</v>
      </c>
      <c r="BZ152">
        <v>1</v>
      </c>
    </row>
    <row r="153" spans="1:127" x14ac:dyDescent="0.25">
      <c r="A153" t="s">
        <v>332</v>
      </c>
      <c r="B153" t="s">
        <v>132</v>
      </c>
      <c r="C153" t="s">
        <v>341</v>
      </c>
      <c r="D153" t="s">
        <v>150</v>
      </c>
      <c r="E153" t="s">
        <v>134</v>
      </c>
      <c r="F153" t="s">
        <v>317</v>
      </c>
      <c r="G153" t="s">
        <v>339</v>
      </c>
      <c r="H153" t="s">
        <v>333</v>
      </c>
      <c r="I153" t="s">
        <v>338</v>
      </c>
      <c r="J153" s="12">
        <f t="shared" si="3"/>
        <v>28</v>
      </c>
      <c r="K153" t="s">
        <v>122</v>
      </c>
      <c r="L153" t="s">
        <v>122</v>
      </c>
      <c r="AA153">
        <v>1</v>
      </c>
      <c r="AC153">
        <v>1</v>
      </c>
      <c r="AF153">
        <v>3</v>
      </c>
      <c r="AI153">
        <v>1</v>
      </c>
      <c r="AK153">
        <v>2</v>
      </c>
      <c r="AO153">
        <v>1</v>
      </c>
      <c r="AP153">
        <v>1</v>
      </c>
      <c r="AS153">
        <v>2</v>
      </c>
      <c r="AX153">
        <v>2</v>
      </c>
      <c r="AZ153">
        <v>1</v>
      </c>
      <c r="BC153">
        <v>1</v>
      </c>
      <c r="BD153">
        <v>1</v>
      </c>
      <c r="BL153">
        <v>1</v>
      </c>
      <c r="BP153">
        <v>1</v>
      </c>
      <c r="BR153">
        <v>2</v>
      </c>
      <c r="CA153">
        <v>1</v>
      </c>
      <c r="CK153">
        <v>1</v>
      </c>
      <c r="CP153">
        <v>1</v>
      </c>
      <c r="CX153">
        <v>2</v>
      </c>
      <c r="DI153">
        <v>1</v>
      </c>
      <c r="DQ153">
        <v>1</v>
      </c>
    </row>
    <row r="154" spans="1:127" x14ac:dyDescent="0.25">
      <c r="A154" t="s">
        <v>269</v>
      </c>
      <c r="B154" t="s">
        <v>132</v>
      </c>
      <c r="C154" t="s">
        <v>341</v>
      </c>
      <c r="D154" t="s">
        <v>150</v>
      </c>
      <c r="E154" t="s">
        <v>134</v>
      </c>
      <c r="F154" t="s">
        <v>317</v>
      </c>
      <c r="G154" t="s">
        <v>339</v>
      </c>
      <c r="H154" t="s">
        <v>333</v>
      </c>
      <c r="I154" t="s">
        <v>338</v>
      </c>
      <c r="J154" s="12">
        <f t="shared" si="3"/>
        <v>3</v>
      </c>
      <c r="K154" t="s">
        <v>120</v>
      </c>
      <c r="L154" t="s">
        <v>120</v>
      </c>
      <c r="AO154">
        <v>1</v>
      </c>
      <c r="CZ154">
        <v>2</v>
      </c>
    </row>
    <row r="155" spans="1:127" x14ac:dyDescent="0.25">
      <c r="A155" t="s">
        <v>270</v>
      </c>
      <c r="B155" t="s">
        <v>132</v>
      </c>
      <c r="C155" t="s">
        <v>341</v>
      </c>
      <c r="D155" t="s">
        <v>150</v>
      </c>
      <c r="E155" t="s">
        <v>134</v>
      </c>
      <c r="F155" t="s">
        <v>317</v>
      </c>
      <c r="G155" t="s">
        <v>339</v>
      </c>
      <c r="H155" t="s">
        <v>333</v>
      </c>
      <c r="I155" t="s">
        <v>338</v>
      </c>
      <c r="J155" s="12">
        <f t="shared" si="3"/>
        <v>1</v>
      </c>
      <c r="K155" t="s">
        <v>120</v>
      </c>
      <c r="L155" t="s">
        <v>120</v>
      </c>
      <c r="DK155">
        <v>1</v>
      </c>
    </row>
    <row r="156" spans="1:127" x14ac:dyDescent="0.25">
      <c r="A156" t="s">
        <v>271</v>
      </c>
      <c r="B156" t="s">
        <v>132</v>
      </c>
      <c r="C156" t="s">
        <v>341</v>
      </c>
      <c r="D156" t="s">
        <v>150</v>
      </c>
      <c r="E156" t="s">
        <v>134</v>
      </c>
      <c r="F156" t="s">
        <v>314</v>
      </c>
      <c r="G156" t="s">
        <v>339</v>
      </c>
      <c r="H156" t="s">
        <v>333</v>
      </c>
      <c r="I156" t="s">
        <v>338</v>
      </c>
      <c r="J156" s="12">
        <f t="shared" si="3"/>
        <v>3</v>
      </c>
      <c r="K156" t="s">
        <v>120</v>
      </c>
      <c r="L156" t="s">
        <v>120</v>
      </c>
      <c r="BD156">
        <v>1</v>
      </c>
      <c r="DE156">
        <v>2</v>
      </c>
    </row>
    <row r="157" spans="1:127" x14ac:dyDescent="0.25">
      <c r="A157" t="s">
        <v>272</v>
      </c>
      <c r="B157" t="s">
        <v>133</v>
      </c>
      <c r="C157" t="s">
        <v>340</v>
      </c>
      <c r="D157" t="s">
        <v>215</v>
      </c>
      <c r="E157" t="s">
        <v>219</v>
      </c>
      <c r="F157" t="s">
        <v>314</v>
      </c>
      <c r="G157" t="s">
        <v>336</v>
      </c>
      <c r="H157" t="s">
        <v>334</v>
      </c>
      <c r="I157" t="s">
        <v>330</v>
      </c>
      <c r="J157" s="12">
        <f t="shared" si="3"/>
        <v>2</v>
      </c>
      <c r="K157" t="s">
        <v>120</v>
      </c>
      <c r="L157" t="s">
        <v>120</v>
      </c>
      <c r="AT157">
        <v>1</v>
      </c>
      <c r="BJ157">
        <v>1</v>
      </c>
    </row>
    <row r="158" spans="1:127" x14ac:dyDescent="0.25">
      <c r="A158" t="s">
        <v>273</v>
      </c>
      <c r="B158" t="s">
        <v>133</v>
      </c>
      <c r="C158" t="s">
        <v>340</v>
      </c>
      <c r="D158" t="s">
        <v>215</v>
      </c>
      <c r="E158" t="s">
        <v>219</v>
      </c>
      <c r="F158" t="s">
        <v>314</v>
      </c>
      <c r="G158" t="s">
        <v>336</v>
      </c>
      <c r="H158" t="s">
        <v>334</v>
      </c>
      <c r="I158" t="s">
        <v>330</v>
      </c>
      <c r="J158" s="12">
        <f t="shared" si="3"/>
        <v>406</v>
      </c>
      <c r="K158" t="s">
        <v>122</v>
      </c>
      <c r="L158" t="s">
        <v>123</v>
      </c>
      <c r="M158">
        <v>11</v>
      </c>
      <c r="N158">
        <v>14</v>
      </c>
      <c r="Q158">
        <v>10</v>
      </c>
      <c r="R158">
        <v>7</v>
      </c>
      <c r="T158">
        <v>4</v>
      </c>
      <c r="V158">
        <v>5</v>
      </c>
      <c r="X158">
        <v>9</v>
      </c>
      <c r="Y158">
        <v>7</v>
      </c>
      <c r="AA158">
        <v>2</v>
      </c>
      <c r="AB158">
        <v>16</v>
      </c>
      <c r="AC158">
        <v>12</v>
      </c>
      <c r="AD158">
        <v>11</v>
      </c>
      <c r="AE158">
        <v>9</v>
      </c>
      <c r="AF158">
        <v>3</v>
      </c>
      <c r="AG158">
        <v>9</v>
      </c>
      <c r="AJ158">
        <v>1</v>
      </c>
      <c r="AK158">
        <v>8</v>
      </c>
      <c r="AM158">
        <v>7</v>
      </c>
      <c r="AP158">
        <v>3</v>
      </c>
      <c r="AR158">
        <v>9</v>
      </c>
      <c r="AS158">
        <v>4</v>
      </c>
      <c r="AT158">
        <v>1</v>
      </c>
      <c r="AV158">
        <v>1</v>
      </c>
      <c r="AW158">
        <v>16</v>
      </c>
      <c r="AX158">
        <v>8</v>
      </c>
      <c r="AY158">
        <v>5</v>
      </c>
      <c r="BC158">
        <v>8</v>
      </c>
      <c r="BD158">
        <v>1</v>
      </c>
      <c r="BE158">
        <v>4</v>
      </c>
      <c r="BF158">
        <v>3</v>
      </c>
      <c r="BH158">
        <v>1</v>
      </c>
      <c r="BI158">
        <v>11</v>
      </c>
      <c r="BJ158">
        <v>4</v>
      </c>
      <c r="BL158">
        <v>1</v>
      </c>
      <c r="BM158">
        <v>3</v>
      </c>
      <c r="BN158">
        <v>3</v>
      </c>
      <c r="BO158">
        <v>18</v>
      </c>
      <c r="BR158">
        <v>12</v>
      </c>
      <c r="BS158">
        <v>9</v>
      </c>
      <c r="BU158">
        <v>15</v>
      </c>
      <c r="BX158">
        <v>1</v>
      </c>
      <c r="BY158">
        <v>6</v>
      </c>
      <c r="CA158">
        <v>10</v>
      </c>
      <c r="CB158">
        <v>1</v>
      </c>
      <c r="CC158">
        <v>8</v>
      </c>
      <c r="CE158">
        <v>19</v>
      </c>
      <c r="CF158">
        <v>3</v>
      </c>
      <c r="CI158">
        <v>2</v>
      </c>
      <c r="CM158">
        <v>4</v>
      </c>
      <c r="CO158">
        <v>1</v>
      </c>
      <c r="CQ158">
        <v>4</v>
      </c>
      <c r="CR158">
        <v>1</v>
      </c>
      <c r="CU158">
        <v>1</v>
      </c>
      <c r="CW158">
        <v>1</v>
      </c>
      <c r="CX158">
        <v>2</v>
      </c>
      <c r="CY158">
        <v>1</v>
      </c>
      <c r="DE158">
        <v>4</v>
      </c>
      <c r="DF158">
        <v>1</v>
      </c>
      <c r="DH158">
        <v>4</v>
      </c>
      <c r="DK158">
        <v>1</v>
      </c>
      <c r="DL158">
        <v>23</v>
      </c>
      <c r="DT158">
        <v>1</v>
      </c>
      <c r="DV158">
        <v>21</v>
      </c>
      <c r="DW158">
        <v>1</v>
      </c>
    </row>
    <row r="159" spans="1:127" x14ac:dyDescent="0.25">
      <c r="A159" t="s">
        <v>274</v>
      </c>
      <c r="B159" t="s">
        <v>133</v>
      </c>
      <c r="C159" t="s">
        <v>340</v>
      </c>
      <c r="D159" t="s">
        <v>215</v>
      </c>
      <c r="E159" t="s">
        <v>219</v>
      </c>
      <c r="F159" t="s">
        <v>314</v>
      </c>
      <c r="G159" t="s">
        <v>336</v>
      </c>
      <c r="H159" t="s">
        <v>334</v>
      </c>
      <c r="I159" t="s">
        <v>330</v>
      </c>
      <c r="J159" s="12">
        <f t="shared" si="3"/>
        <v>2</v>
      </c>
      <c r="K159" t="s">
        <v>120</v>
      </c>
      <c r="L159" t="s">
        <v>120</v>
      </c>
      <c r="BJ159">
        <v>1</v>
      </c>
      <c r="BU159">
        <v>1</v>
      </c>
    </row>
    <row r="160" spans="1:127" x14ac:dyDescent="0.25">
      <c r="A160" t="s">
        <v>275</v>
      </c>
      <c r="B160" t="s">
        <v>133</v>
      </c>
      <c r="C160" t="s">
        <v>340</v>
      </c>
      <c r="D160" t="s">
        <v>215</v>
      </c>
      <c r="E160" t="s">
        <v>219</v>
      </c>
      <c r="F160" t="s">
        <v>314</v>
      </c>
      <c r="G160" t="s">
        <v>336</v>
      </c>
      <c r="H160" t="s">
        <v>334</v>
      </c>
      <c r="I160" t="s">
        <v>330</v>
      </c>
      <c r="J160" s="12">
        <f t="shared" si="3"/>
        <v>12</v>
      </c>
      <c r="K160" t="s">
        <v>120</v>
      </c>
      <c r="L160" t="s">
        <v>120</v>
      </c>
      <c r="N160">
        <v>2</v>
      </c>
      <c r="R160">
        <v>1</v>
      </c>
      <c r="AC160">
        <v>3</v>
      </c>
      <c r="AW160">
        <v>1</v>
      </c>
      <c r="AY160">
        <v>2</v>
      </c>
      <c r="BU160">
        <v>1</v>
      </c>
      <c r="CQ160">
        <v>2</v>
      </c>
    </row>
    <row r="161" spans="1:59" x14ac:dyDescent="0.25">
      <c r="A161" t="s">
        <v>276</v>
      </c>
      <c r="B161" t="s">
        <v>133</v>
      </c>
      <c r="C161" t="s">
        <v>340</v>
      </c>
      <c r="D161" t="s">
        <v>215</v>
      </c>
      <c r="E161" t="s">
        <v>219</v>
      </c>
      <c r="F161" t="s">
        <v>314</v>
      </c>
      <c r="G161" t="s">
        <v>336</v>
      </c>
      <c r="H161" t="s">
        <v>334</v>
      </c>
      <c r="I161" t="s">
        <v>330</v>
      </c>
      <c r="J161" s="12">
        <f t="shared" si="3"/>
        <v>1</v>
      </c>
      <c r="K161" t="s">
        <v>120</v>
      </c>
      <c r="L161" t="s">
        <v>121</v>
      </c>
      <c r="BG161">
        <v>1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8"/>
  <sheetViews>
    <sheetView topLeftCell="V1" workbookViewId="0">
      <selection activeCell="AR5" sqref="AR5"/>
    </sheetView>
  </sheetViews>
  <sheetFormatPr defaultRowHeight="15" x14ac:dyDescent="0.25"/>
  <cols>
    <col min="1" max="1" width="27" customWidth="1"/>
    <col min="2" max="2" width="5.28515625" bestFit="1" customWidth="1"/>
    <col min="3" max="3" width="11.7109375" bestFit="1" customWidth="1"/>
    <col min="10" max="10" width="14.28515625" customWidth="1"/>
    <col min="24" max="24" width="12.7109375" style="4" customWidth="1"/>
    <col min="37" max="41" width="9.140625" style="6"/>
  </cols>
  <sheetData>
    <row r="1" spans="1:41" s="1" customFormat="1" ht="60" x14ac:dyDescent="0.25">
      <c r="A1" s="1" t="s">
        <v>68</v>
      </c>
      <c r="B1" s="1" t="s">
        <v>559</v>
      </c>
      <c r="C1" s="1" t="s">
        <v>561</v>
      </c>
      <c r="D1" s="1" t="s">
        <v>69</v>
      </c>
      <c r="E1" s="1" t="s">
        <v>70</v>
      </c>
      <c r="F1" s="1" t="s">
        <v>114</v>
      </c>
      <c r="G1" s="1" t="s">
        <v>115</v>
      </c>
      <c r="H1" s="1" t="s">
        <v>562</v>
      </c>
      <c r="I1" s="1" t="s">
        <v>71</v>
      </c>
      <c r="J1" s="1" t="s">
        <v>72</v>
      </c>
      <c r="K1" s="1" t="s">
        <v>563</v>
      </c>
      <c r="L1" s="1" t="s">
        <v>73</v>
      </c>
      <c r="M1" s="1" t="s">
        <v>74</v>
      </c>
      <c r="N1" s="1" t="s">
        <v>75</v>
      </c>
      <c r="O1" s="1" t="s">
        <v>76</v>
      </c>
      <c r="P1" s="1" t="s">
        <v>139</v>
      </c>
      <c r="Q1" s="1" t="s">
        <v>77</v>
      </c>
      <c r="R1" s="1" t="s">
        <v>78</v>
      </c>
      <c r="S1" s="1" t="s">
        <v>79</v>
      </c>
      <c r="T1" s="1" t="s">
        <v>140</v>
      </c>
      <c r="U1" s="1" t="s">
        <v>80</v>
      </c>
      <c r="V1" s="1" t="s">
        <v>81</v>
      </c>
      <c r="W1" s="1" t="s">
        <v>82</v>
      </c>
      <c r="X1" s="5" t="s">
        <v>113</v>
      </c>
      <c r="Y1" s="1" t="s">
        <v>83</v>
      </c>
      <c r="Z1" s="2" t="s">
        <v>84</v>
      </c>
      <c r="AA1" s="2" t="s">
        <v>85</v>
      </c>
      <c r="AB1" s="2" t="s">
        <v>86</v>
      </c>
      <c r="AC1" s="2" t="s">
        <v>87</v>
      </c>
      <c r="AD1" s="2" t="s">
        <v>88</v>
      </c>
      <c r="AE1" s="2" t="s">
        <v>89</v>
      </c>
      <c r="AF1" s="2" t="s">
        <v>90</v>
      </c>
      <c r="AG1" s="2" t="s">
        <v>91</v>
      </c>
      <c r="AH1" s="2" t="s">
        <v>92</v>
      </c>
      <c r="AI1" s="2" t="s">
        <v>93</v>
      </c>
      <c r="AJ1" s="2" t="s">
        <v>94</v>
      </c>
      <c r="AK1" s="6" t="s">
        <v>141</v>
      </c>
      <c r="AL1" s="6" t="s">
        <v>142</v>
      </c>
      <c r="AM1" s="6" t="s">
        <v>143</v>
      </c>
      <c r="AN1" s="6" t="s">
        <v>144</v>
      </c>
    </row>
    <row r="2" spans="1:41" x14ac:dyDescent="0.25">
      <c r="A2" t="s">
        <v>52</v>
      </c>
      <c r="B2">
        <v>1</v>
      </c>
      <c r="C2" t="s">
        <v>136</v>
      </c>
      <c r="D2">
        <v>2</v>
      </c>
      <c r="E2">
        <v>4</v>
      </c>
      <c r="F2">
        <v>237</v>
      </c>
      <c r="G2">
        <v>237</v>
      </c>
      <c r="H2">
        <v>506</v>
      </c>
      <c r="I2">
        <v>259</v>
      </c>
      <c r="J2">
        <v>72</v>
      </c>
      <c r="K2">
        <v>1</v>
      </c>
      <c r="L2">
        <v>1</v>
      </c>
      <c r="M2">
        <v>1</v>
      </c>
      <c r="N2">
        <v>0</v>
      </c>
      <c r="O2">
        <v>0</v>
      </c>
      <c r="P2">
        <f>M2+N2+O2+U2</f>
        <v>2</v>
      </c>
      <c r="Q2">
        <v>0</v>
      </c>
      <c r="R2">
        <v>0</v>
      </c>
      <c r="S2">
        <v>0</v>
      </c>
      <c r="T2">
        <f>R2+S2</f>
        <v>0</v>
      </c>
      <c r="U2">
        <v>1</v>
      </c>
      <c r="V2">
        <v>1</v>
      </c>
      <c r="W2">
        <v>1</v>
      </c>
      <c r="X2" s="4" t="s">
        <v>95</v>
      </c>
      <c r="Y2">
        <v>1</v>
      </c>
      <c r="Z2" s="3">
        <v>15</v>
      </c>
      <c r="AA2" s="3">
        <f>15*20</f>
        <v>300</v>
      </c>
      <c r="AB2" s="3">
        <v>20</v>
      </c>
      <c r="AC2" s="3">
        <v>10</v>
      </c>
      <c r="AD2" s="3">
        <v>60</v>
      </c>
      <c r="AE2" s="3">
        <v>30</v>
      </c>
      <c r="AF2" s="3">
        <v>75</v>
      </c>
      <c r="AG2" s="3">
        <v>30</v>
      </c>
      <c r="AH2" s="3">
        <v>45</v>
      </c>
      <c r="AI2" s="3">
        <v>35</v>
      </c>
      <c r="AJ2" s="3">
        <v>10</v>
      </c>
      <c r="AK2" s="6">
        <v>0.27470167951249547</v>
      </c>
      <c r="AL2" s="6">
        <v>0.42544376499564729</v>
      </c>
      <c r="AM2" s="6">
        <v>0.14785442809520777</v>
      </c>
      <c r="AN2" s="6">
        <v>0.13640465422426057</v>
      </c>
      <c r="AO2" s="6">
        <v>1.55954731723889E-2</v>
      </c>
    </row>
    <row r="3" spans="1:41" x14ac:dyDescent="0.25">
      <c r="A3" t="s">
        <v>64</v>
      </c>
      <c r="B3">
        <v>2</v>
      </c>
      <c r="C3" t="s">
        <v>136</v>
      </c>
      <c r="D3">
        <v>2</v>
      </c>
      <c r="E3">
        <v>2</v>
      </c>
      <c r="F3">
        <v>1036</v>
      </c>
      <c r="G3">
        <v>0</v>
      </c>
      <c r="H3">
        <v>638</v>
      </c>
      <c r="I3">
        <v>167</v>
      </c>
      <c r="J3">
        <v>161</v>
      </c>
      <c r="K3">
        <v>1</v>
      </c>
      <c r="L3">
        <v>1</v>
      </c>
      <c r="M3">
        <v>0</v>
      </c>
      <c r="N3">
        <v>0</v>
      </c>
      <c r="O3">
        <v>0</v>
      </c>
      <c r="P3">
        <f t="shared" ref="P3:P66" si="0">M3+N3+O3+U3</f>
        <v>0</v>
      </c>
      <c r="Q3">
        <v>1</v>
      </c>
      <c r="R3">
        <v>1</v>
      </c>
      <c r="S3">
        <v>1</v>
      </c>
      <c r="T3">
        <f t="shared" ref="T3:T66" si="1">R3+S3</f>
        <v>2</v>
      </c>
      <c r="U3">
        <v>0</v>
      </c>
      <c r="V3">
        <v>0</v>
      </c>
      <c r="W3">
        <v>1</v>
      </c>
      <c r="X3" s="4" t="s">
        <v>95</v>
      </c>
      <c r="Y3">
        <v>0</v>
      </c>
      <c r="Z3" s="3">
        <v>15</v>
      </c>
      <c r="AA3" s="3">
        <f>100+10+20+10+35+200</f>
        <v>375</v>
      </c>
      <c r="AB3" s="3">
        <v>20</v>
      </c>
      <c r="AC3" s="3">
        <v>20</v>
      </c>
      <c r="AD3" s="3">
        <v>40</v>
      </c>
      <c r="AE3" s="3">
        <v>30</v>
      </c>
      <c r="AF3" s="3">
        <v>50</v>
      </c>
      <c r="AG3" s="3">
        <v>40</v>
      </c>
      <c r="AH3" s="3">
        <v>60</v>
      </c>
      <c r="AI3" s="3">
        <v>50</v>
      </c>
      <c r="AJ3" s="3">
        <v>20</v>
      </c>
      <c r="AK3" s="6">
        <v>0.3734101888651265</v>
      </c>
      <c r="AL3" s="6">
        <v>0.22571417207439567</v>
      </c>
      <c r="AM3" s="6">
        <v>0.19049279938319763</v>
      </c>
      <c r="AN3" s="6">
        <v>0.19284864171921418</v>
      </c>
      <c r="AO3" s="6">
        <v>1.7534197958066006E-2</v>
      </c>
    </row>
    <row r="4" spans="1:41" x14ac:dyDescent="0.25">
      <c r="A4" t="s">
        <v>10</v>
      </c>
      <c r="B4">
        <v>3</v>
      </c>
      <c r="C4" t="s">
        <v>135</v>
      </c>
      <c r="D4">
        <v>3</v>
      </c>
      <c r="E4">
        <v>2</v>
      </c>
      <c r="F4">
        <v>0</v>
      </c>
      <c r="G4">
        <v>0</v>
      </c>
      <c r="H4">
        <v>1172</v>
      </c>
      <c r="I4">
        <v>281</v>
      </c>
      <c r="J4">
        <v>125</v>
      </c>
      <c r="K4">
        <v>1</v>
      </c>
      <c r="L4">
        <v>1</v>
      </c>
      <c r="M4">
        <v>0</v>
      </c>
      <c r="N4">
        <v>0</v>
      </c>
      <c r="O4">
        <v>0</v>
      </c>
      <c r="P4">
        <f t="shared" si="0"/>
        <v>0</v>
      </c>
      <c r="Q4">
        <v>1</v>
      </c>
      <c r="R4">
        <v>1</v>
      </c>
      <c r="S4">
        <v>0</v>
      </c>
      <c r="T4">
        <f t="shared" si="1"/>
        <v>1</v>
      </c>
      <c r="U4">
        <v>0</v>
      </c>
      <c r="V4">
        <v>0</v>
      </c>
      <c r="W4">
        <v>0</v>
      </c>
      <c r="X4" s="4">
        <v>0</v>
      </c>
      <c r="Y4">
        <v>1</v>
      </c>
      <c r="Z4" s="3">
        <v>10</v>
      </c>
      <c r="AA4" s="3">
        <f>120+90+70+35+150+15+45+15+30+20</f>
        <v>590</v>
      </c>
      <c r="AB4" s="3">
        <v>60</v>
      </c>
      <c r="AC4" s="3">
        <v>20</v>
      </c>
      <c r="AD4" s="3">
        <v>20</v>
      </c>
      <c r="AE4" s="3">
        <v>60</v>
      </c>
      <c r="AF4" s="3">
        <v>45</v>
      </c>
      <c r="AG4" s="3">
        <v>25</v>
      </c>
      <c r="AH4" s="3">
        <v>20</v>
      </c>
      <c r="AI4" s="3">
        <v>90</v>
      </c>
      <c r="AJ4" s="3">
        <v>40</v>
      </c>
      <c r="AK4" s="6">
        <v>0.65906483328332122</v>
      </c>
      <c r="AL4" s="6">
        <v>9.4360992945357408E-2</v>
      </c>
      <c r="AM4" s="6">
        <v>2.9333545149124202E-2</v>
      </c>
      <c r="AN4" s="6">
        <v>0.20669102548261639</v>
      </c>
      <c r="AO4" s="6">
        <v>1.0549603139580723E-2</v>
      </c>
    </row>
    <row r="5" spans="1:41" x14ac:dyDescent="0.25">
      <c r="A5" t="s">
        <v>55</v>
      </c>
      <c r="B5">
        <v>4</v>
      </c>
      <c r="C5" t="s">
        <v>138</v>
      </c>
      <c r="D5">
        <v>2</v>
      </c>
      <c r="E5">
        <v>4</v>
      </c>
      <c r="F5">
        <v>3403</v>
      </c>
      <c r="G5">
        <v>508</v>
      </c>
      <c r="H5">
        <v>228</v>
      </c>
      <c r="I5">
        <v>99</v>
      </c>
      <c r="J5">
        <v>79</v>
      </c>
      <c r="K5">
        <v>1</v>
      </c>
      <c r="L5">
        <v>0</v>
      </c>
      <c r="M5">
        <v>1</v>
      </c>
      <c r="N5">
        <v>0</v>
      </c>
      <c r="O5">
        <v>1</v>
      </c>
      <c r="P5">
        <f t="shared" si="0"/>
        <v>3</v>
      </c>
      <c r="Q5">
        <v>0</v>
      </c>
      <c r="R5">
        <v>0</v>
      </c>
      <c r="S5">
        <v>0</v>
      </c>
      <c r="T5">
        <f t="shared" si="1"/>
        <v>0</v>
      </c>
      <c r="U5">
        <v>1</v>
      </c>
      <c r="V5">
        <v>1</v>
      </c>
      <c r="W5">
        <v>1</v>
      </c>
      <c r="X5" s="4" t="s">
        <v>96</v>
      </c>
      <c r="Y5">
        <v>1</v>
      </c>
      <c r="Z5" s="3">
        <v>5</v>
      </c>
      <c r="AA5" s="3">
        <f>100+90+100+100+50</f>
        <v>440</v>
      </c>
      <c r="AB5" s="3">
        <v>40</v>
      </c>
      <c r="AC5" s="3">
        <v>10</v>
      </c>
      <c r="AD5" s="3">
        <v>60</v>
      </c>
      <c r="AE5" s="3">
        <v>30</v>
      </c>
      <c r="AF5" s="3">
        <v>35</v>
      </c>
      <c r="AG5" s="3">
        <v>25</v>
      </c>
      <c r="AH5" s="3">
        <v>20</v>
      </c>
      <c r="AI5" s="3">
        <v>50</v>
      </c>
      <c r="AJ5" s="3">
        <v>30</v>
      </c>
      <c r="AK5" s="6">
        <v>0.41555991760324484</v>
      </c>
      <c r="AL5" s="6">
        <v>0.32674601736253805</v>
      </c>
      <c r="AM5" s="6">
        <v>5.6485681394108173E-2</v>
      </c>
      <c r="AN5" s="6">
        <v>0.18136475369036892</v>
      </c>
      <c r="AO5" s="6">
        <v>1.9843629949740021E-2</v>
      </c>
    </row>
    <row r="6" spans="1:41" x14ac:dyDescent="0.25">
      <c r="A6" t="s">
        <v>3</v>
      </c>
      <c r="B6">
        <v>5</v>
      </c>
      <c r="C6" t="s">
        <v>137</v>
      </c>
      <c r="D6">
        <v>2</v>
      </c>
      <c r="E6">
        <v>1</v>
      </c>
      <c r="F6">
        <v>7942</v>
      </c>
      <c r="G6">
        <v>4676</v>
      </c>
      <c r="H6">
        <v>152</v>
      </c>
      <c r="I6">
        <v>105</v>
      </c>
      <c r="J6">
        <v>41</v>
      </c>
      <c r="K6">
        <v>1</v>
      </c>
      <c r="L6">
        <v>0</v>
      </c>
      <c r="M6">
        <v>1</v>
      </c>
      <c r="N6">
        <v>0</v>
      </c>
      <c r="O6">
        <v>0</v>
      </c>
      <c r="P6">
        <f t="shared" si="0"/>
        <v>1</v>
      </c>
      <c r="Q6">
        <v>1</v>
      </c>
      <c r="R6">
        <v>0</v>
      </c>
      <c r="S6">
        <v>1</v>
      </c>
      <c r="T6">
        <f t="shared" si="1"/>
        <v>1</v>
      </c>
      <c r="U6">
        <v>0</v>
      </c>
      <c r="V6">
        <v>1</v>
      </c>
      <c r="W6">
        <v>1</v>
      </c>
      <c r="X6" s="4" t="s">
        <v>97</v>
      </c>
      <c r="Y6">
        <v>0</v>
      </c>
      <c r="Z6" s="3">
        <v>4</v>
      </c>
      <c r="AA6" s="3">
        <f>15+20+90+4+7</f>
        <v>136</v>
      </c>
      <c r="AB6" s="3">
        <v>80</v>
      </c>
      <c r="AC6" s="3">
        <v>20</v>
      </c>
      <c r="AD6" s="3">
        <v>0</v>
      </c>
      <c r="AE6" s="3">
        <v>80</v>
      </c>
      <c r="AF6" s="3">
        <v>35</v>
      </c>
      <c r="AG6" s="3">
        <v>30</v>
      </c>
      <c r="AH6" s="3">
        <v>25</v>
      </c>
      <c r="AI6" s="3">
        <v>45</v>
      </c>
      <c r="AJ6" s="3">
        <v>20</v>
      </c>
      <c r="AK6" s="6">
        <v>0.1899745731928805</v>
      </c>
      <c r="AL6" s="6">
        <v>0.30335809211267961</v>
      </c>
      <c r="AM6" s="6">
        <v>0.28847025815098265</v>
      </c>
      <c r="AN6" s="6">
        <v>0.2181970765434573</v>
      </c>
      <c r="AO6" s="6">
        <v>0</v>
      </c>
    </row>
    <row r="7" spans="1:41" x14ac:dyDescent="0.25">
      <c r="A7" t="s">
        <v>54</v>
      </c>
      <c r="B7">
        <v>6</v>
      </c>
      <c r="C7" t="s">
        <v>137</v>
      </c>
      <c r="D7">
        <v>2</v>
      </c>
      <c r="E7">
        <v>3</v>
      </c>
      <c r="F7">
        <v>4503</v>
      </c>
      <c r="G7">
        <v>251</v>
      </c>
      <c r="H7">
        <v>287</v>
      </c>
      <c r="I7">
        <v>105</v>
      </c>
      <c r="J7">
        <v>85</v>
      </c>
      <c r="K7">
        <v>1</v>
      </c>
      <c r="L7">
        <v>1</v>
      </c>
      <c r="M7">
        <v>0</v>
      </c>
      <c r="N7">
        <v>0</v>
      </c>
      <c r="O7">
        <v>0</v>
      </c>
      <c r="P7">
        <f t="shared" si="0"/>
        <v>0</v>
      </c>
      <c r="Q7">
        <v>0</v>
      </c>
      <c r="R7">
        <v>0</v>
      </c>
      <c r="S7">
        <v>0</v>
      </c>
      <c r="T7">
        <f t="shared" si="1"/>
        <v>0</v>
      </c>
      <c r="U7">
        <v>0</v>
      </c>
      <c r="V7">
        <v>1</v>
      </c>
      <c r="W7">
        <v>0</v>
      </c>
      <c r="X7" s="4">
        <v>0</v>
      </c>
      <c r="Y7">
        <v>0</v>
      </c>
      <c r="Z7" s="3">
        <v>6</v>
      </c>
      <c r="AA7" s="3">
        <f>80+30+35+110+90+25+20+40</f>
        <v>430</v>
      </c>
      <c r="AB7" s="3">
        <v>40</v>
      </c>
      <c r="AC7" s="3">
        <v>30</v>
      </c>
      <c r="AD7" s="3">
        <v>0</v>
      </c>
      <c r="AE7" s="3">
        <v>70</v>
      </c>
      <c r="AF7" s="3">
        <v>45</v>
      </c>
      <c r="AG7" s="3">
        <v>45</v>
      </c>
      <c r="AH7" s="3">
        <v>45</v>
      </c>
      <c r="AI7" s="3">
        <v>100</v>
      </c>
      <c r="AJ7" s="3">
        <v>50</v>
      </c>
      <c r="AK7" s="6">
        <v>0.30207182267992694</v>
      </c>
      <c r="AL7" s="6">
        <v>0.46576138344288626</v>
      </c>
      <c r="AM7" s="6">
        <v>3.2938031388721173E-2</v>
      </c>
      <c r="AN7" s="6">
        <v>0.1992287624884656</v>
      </c>
      <c r="AO7" s="6">
        <v>0</v>
      </c>
    </row>
    <row r="8" spans="1:41" x14ac:dyDescent="0.25">
      <c r="A8" t="s">
        <v>26</v>
      </c>
      <c r="B8">
        <v>7</v>
      </c>
      <c r="C8" t="s">
        <v>135</v>
      </c>
      <c r="D8">
        <v>2</v>
      </c>
      <c r="E8">
        <v>3</v>
      </c>
      <c r="F8">
        <v>1253</v>
      </c>
      <c r="G8">
        <v>0</v>
      </c>
      <c r="H8">
        <v>516</v>
      </c>
      <c r="I8">
        <v>156</v>
      </c>
      <c r="J8">
        <v>125</v>
      </c>
      <c r="K8">
        <v>1</v>
      </c>
      <c r="L8">
        <v>1</v>
      </c>
      <c r="M8">
        <v>1</v>
      </c>
      <c r="N8">
        <v>1</v>
      </c>
      <c r="O8">
        <v>0</v>
      </c>
      <c r="P8">
        <f t="shared" si="0"/>
        <v>2</v>
      </c>
      <c r="Q8">
        <v>1</v>
      </c>
      <c r="R8">
        <v>0</v>
      </c>
      <c r="S8">
        <v>1</v>
      </c>
      <c r="T8">
        <f t="shared" si="1"/>
        <v>1</v>
      </c>
      <c r="U8">
        <v>0</v>
      </c>
      <c r="V8">
        <v>1</v>
      </c>
      <c r="W8">
        <v>0</v>
      </c>
      <c r="X8" s="4">
        <v>0</v>
      </c>
      <c r="Y8">
        <v>1</v>
      </c>
      <c r="Z8" s="3">
        <v>3</v>
      </c>
      <c r="AA8" s="3">
        <f>30+80+45</f>
        <v>155</v>
      </c>
      <c r="AB8" s="3">
        <v>40</v>
      </c>
      <c r="AC8" s="3">
        <v>20</v>
      </c>
      <c r="AD8" s="3">
        <v>10</v>
      </c>
      <c r="AE8" s="3">
        <v>70</v>
      </c>
      <c r="AF8" s="3">
        <v>30</v>
      </c>
      <c r="AG8" s="3">
        <v>20</v>
      </c>
      <c r="AH8" s="3">
        <v>55</v>
      </c>
      <c r="AI8" s="3">
        <v>85</v>
      </c>
      <c r="AJ8" s="3">
        <v>50</v>
      </c>
      <c r="AK8" s="6">
        <v>0.62136522618018208</v>
      </c>
      <c r="AL8" s="6">
        <v>0.16359990052498169</v>
      </c>
      <c r="AM8" s="6">
        <v>3.2080693404760656E-2</v>
      </c>
      <c r="AN8" s="6">
        <v>0.18295417989007554</v>
      </c>
      <c r="AO8" s="6">
        <v>0</v>
      </c>
    </row>
    <row r="9" spans="1:41" x14ac:dyDescent="0.25">
      <c r="A9" t="s">
        <v>61</v>
      </c>
      <c r="B9">
        <v>8</v>
      </c>
      <c r="C9" t="s">
        <v>137</v>
      </c>
      <c r="D9">
        <v>1</v>
      </c>
      <c r="E9">
        <v>2</v>
      </c>
      <c r="F9">
        <v>7883</v>
      </c>
      <c r="G9">
        <v>4286</v>
      </c>
      <c r="H9">
        <v>117</v>
      </c>
      <c r="I9">
        <v>76</v>
      </c>
      <c r="J9">
        <v>34</v>
      </c>
      <c r="K9">
        <v>1</v>
      </c>
      <c r="L9">
        <v>0</v>
      </c>
      <c r="M9">
        <v>1</v>
      </c>
      <c r="N9">
        <v>1</v>
      </c>
      <c r="O9">
        <v>0</v>
      </c>
      <c r="P9">
        <f t="shared" si="0"/>
        <v>2</v>
      </c>
      <c r="Q9">
        <v>0</v>
      </c>
      <c r="R9">
        <v>0</v>
      </c>
      <c r="S9">
        <v>0</v>
      </c>
      <c r="T9">
        <f t="shared" si="1"/>
        <v>0</v>
      </c>
      <c r="U9">
        <v>0</v>
      </c>
      <c r="V9">
        <v>0</v>
      </c>
      <c r="W9">
        <v>0</v>
      </c>
      <c r="X9" s="4">
        <v>0</v>
      </c>
      <c r="Y9">
        <v>0</v>
      </c>
      <c r="Z9" s="3">
        <v>1</v>
      </c>
      <c r="AA9" s="3">
        <f>200+90+50</f>
        <v>340</v>
      </c>
      <c r="AB9" s="3">
        <v>40</v>
      </c>
      <c r="AC9" s="3">
        <v>50</v>
      </c>
      <c r="AD9" s="3">
        <v>0</v>
      </c>
      <c r="AE9" s="3">
        <v>50</v>
      </c>
      <c r="AF9" s="3">
        <v>90</v>
      </c>
      <c r="AG9" s="3">
        <v>30</v>
      </c>
      <c r="AH9" s="3">
        <v>30</v>
      </c>
      <c r="AI9" s="3">
        <v>60</v>
      </c>
      <c r="AJ9" s="3">
        <v>10</v>
      </c>
      <c r="AK9" s="6">
        <v>0.25521940290491135</v>
      </c>
      <c r="AL9" s="6">
        <v>0.46147629241444221</v>
      </c>
      <c r="AM9" s="6">
        <v>2.8465982766954907E-2</v>
      </c>
      <c r="AN9" s="6">
        <v>0.25483832191369155</v>
      </c>
      <c r="AO9" s="6">
        <v>0</v>
      </c>
    </row>
    <row r="10" spans="1:41" x14ac:dyDescent="0.25">
      <c r="A10" t="s">
        <v>25</v>
      </c>
      <c r="B10">
        <v>9</v>
      </c>
      <c r="C10" t="s">
        <v>135</v>
      </c>
      <c r="D10">
        <v>2</v>
      </c>
      <c r="E10">
        <v>1</v>
      </c>
      <c r="F10">
        <v>1253</v>
      </c>
      <c r="G10">
        <v>0</v>
      </c>
      <c r="H10">
        <v>503</v>
      </c>
      <c r="I10">
        <v>127</v>
      </c>
      <c r="J10">
        <v>124</v>
      </c>
      <c r="K10">
        <v>0</v>
      </c>
      <c r="L10">
        <v>1</v>
      </c>
      <c r="M10">
        <v>0</v>
      </c>
      <c r="N10">
        <v>1</v>
      </c>
      <c r="O10">
        <v>0</v>
      </c>
      <c r="P10">
        <f t="shared" si="0"/>
        <v>1</v>
      </c>
      <c r="Q10">
        <v>1</v>
      </c>
      <c r="R10">
        <v>0</v>
      </c>
      <c r="S10">
        <v>0</v>
      </c>
      <c r="T10">
        <f t="shared" si="1"/>
        <v>0</v>
      </c>
      <c r="U10">
        <v>0</v>
      </c>
      <c r="V10">
        <v>0</v>
      </c>
      <c r="W10">
        <v>0</v>
      </c>
      <c r="X10" s="4">
        <v>0</v>
      </c>
      <c r="Y10">
        <v>1</v>
      </c>
      <c r="Z10" s="3">
        <v>6</v>
      </c>
      <c r="AA10" s="3">
        <f>109+104+80+20*4+80+200+100+100</f>
        <v>853</v>
      </c>
      <c r="AB10" s="3">
        <v>30</v>
      </c>
      <c r="AC10" s="3">
        <v>10</v>
      </c>
      <c r="AD10" s="3">
        <v>10</v>
      </c>
      <c r="AE10" s="3">
        <v>80</v>
      </c>
      <c r="AF10" s="3">
        <v>70</v>
      </c>
      <c r="AG10" s="3">
        <f>(90+30)/2</f>
        <v>60</v>
      </c>
      <c r="AH10" s="3">
        <v>70</v>
      </c>
      <c r="AI10" s="3">
        <v>60</v>
      </c>
      <c r="AJ10" s="3">
        <v>50</v>
      </c>
      <c r="AK10" s="6">
        <v>0.61037948073125925</v>
      </c>
      <c r="AL10" s="6">
        <v>0.14783343320530073</v>
      </c>
      <c r="AM10" s="6">
        <v>5.9573464836881244E-2</v>
      </c>
      <c r="AN10" s="6">
        <v>0.18221362122655874</v>
      </c>
      <c r="AO10" s="6">
        <v>0</v>
      </c>
    </row>
    <row r="11" spans="1:41" x14ac:dyDescent="0.25">
      <c r="A11" t="s">
        <v>15</v>
      </c>
      <c r="B11">
        <v>10</v>
      </c>
      <c r="C11" t="s">
        <v>135</v>
      </c>
      <c r="D11">
        <v>2</v>
      </c>
      <c r="E11">
        <v>2</v>
      </c>
      <c r="F11">
        <v>1234</v>
      </c>
      <c r="G11">
        <v>462</v>
      </c>
      <c r="H11">
        <v>1586</v>
      </c>
      <c r="I11">
        <v>424</v>
      </c>
      <c r="J11">
        <v>217</v>
      </c>
      <c r="K11">
        <v>1</v>
      </c>
      <c r="L11">
        <v>1</v>
      </c>
      <c r="M11">
        <v>0</v>
      </c>
      <c r="N11">
        <v>1</v>
      </c>
      <c r="O11">
        <v>0</v>
      </c>
      <c r="P11">
        <f t="shared" si="0"/>
        <v>1</v>
      </c>
      <c r="Q11">
        <v>0</v>
      </c>
      <c r="R11">
        <v>0</v>
      </c>
      <c r="S11">
        <v>0</v>
      </c>
      <c r="T11">
        <f t="shared" si="1"/>
        <v>0</v>
      </c>
      <c r="U11">
        <v>0</v>
      </c>
      <c r="V11">
        <v>0</v>
      </c>
      <c r="W11">
        <v>1</v>
      </c>
      <c r="X11" s="4" t="s">
        <v>95</v>
      </c>
      <c r="Y11">
        <v>0</v>
      </c>
      <c r="Z11" s="3">
        <v>11</v>
      </c>
      <c r="AA11" s="3">
        <f>70+90+40*4+20+35+20+20*3+110+30</f>
        <v>595</v>
      </c>
      <c r="AB11" s="3">
        <v>30</v>
      </c>
      <c r="AC11" s="3">
        <v>10</v>
      </c>
      <c r="AD11" s="3">
        <v>60</v>
      </c>
      <c r="AE11" s="3">
        <v>30</v>
      </c>
      <c r="AF11" s="3">
        <v>35</v>
      </c>
      <c r="AG11" s="3">
        <v>25</v>
      </c>
      <c r="AH11" s="3">
        <v>35</v>
      </c>
      <c r="AI11" s="3">
        <v>10</v>
      </c>
      <c r="AJ11" s="3">
        <v>10</v>
      </c>
      <c r="AK11" s="6">
        <v>0.35555675326075242</v>
      </c>
      <c r="AL11" s="6">
        <v>0.19070685566454673</v>
      </c>
      <c r="AM11" s="6">
        <v>0.15439168553052351</v>
      </c>
      <c r="AN11" s="6">
        <v>0.29934470554417736</v>
      </c>
      <c r="AO11" s="6">
        <v>0</v>
      </c>
    </row>
    <row r="12" spans="1:41" x14ac:dyDescent="0.25">
      <c r="A12" t="s">
        <v>53</v>
      </c>
      <c r="B12">
        <v>11</v>
      </c>
      <c r="C12" t="s">
        <v>137</v>
      </c>
      <c r="D12">
        <v>2</v>
      </c>
      <c r="E12">
        <v>3</v>
      </c>
      <c r="F12">
        <v>5913</v>
      </c>
      <c r="G12">
        <v>3098</v>
      </c>
      <c r="H12">
        <v>112</v>
      </c>
      <c r="I12">
        <v>63</v>
      </c>
      <c r="J12">
        <v>23</v>
      </c>
      <c r="K12">
        <v>1</v>
      </c>
      <c r="L12">
        <v>0</v>
      </c>
      <c r="M12">
        <v>0</v>
      </c>
      <c r="N12">
        <v>0</v>
      </c>
      <c r="O12">
        <v>0</v>
      </c>
      <c r="P12">
        <f t="shared" si="0"/>
        <v>1</v>
      </c>
      <c r="Q12">
        <v>1</v>
      </c>
      <c r="R12">
        <v>0</v>
      </c>
      <c r="S12">
        <v>1</v>
      </c>
      <c r="T12">
        <f t="shared" si="1"/>
        <v>1</v>
      </c>
      <c r="U12">
        <v>1</v>
      </c>
      <c r="V12">
        <v>1</v>
      </c>
      <c r="W12">
        <v>1</v>
      </c>
      <c r="X12" s="4" t="s">
        <v>95</v>
      </c>
      <c r="Y12">
        <v>1</v>
      </c>
      <c r="Z12" s="3">
        <v>4</v>
      </c>
      <c r="AA12" s="3">
        <f>40+20+10+10</f>
        <v>80</v>
      </c>
      <c r="AB12" s="3">
        <v>30</v>
      </c>
      <c r="AC12" s="3">
        <v>80</v>
      </c>
      <c r="AD12" s="3">
        <v>0</v>
      </c>
      <c r="AE12" s="3">
        <v>20</v>
      </c>
      <c r="AF12" s="3">
        <v>40</v>
      </c>
      <c r="AG12" s="3">
        <v>20</v>
      </c>
      <c r="AH12" s="3">
        <v>20</v>
      </c>
      <c r="AI12" s="3">
        <v>20</v>
      </c>
      <c r="AJ12" s="3">
        <v>10</v>
      </c>
      <c r="AK12" s="6">
        <v>0.24270367825800121</v>
      </c>
      <c r="AL12" s="6">
        <v>0.43322849237014111</v>
      </c>
      <c r="AM12" s="6">
        <v>1.9203334741017607E-2</v>
      </c>
      <c r="AN12" s="6">
        <v>0.30486449463084003</v>
      </c>
      <c r="AO12" s="6">
        <v>0</v>
      </c>
    </row>
    <row r="13" spans="1:41" x14ac:dyDescent="0.25">
      <c r="A13" t="s">
        <v>44</v>
      </c>
      <c r="B13">
        <v>12</v>
      </c>
      <c r="C13" t="s">
        <v>137</v>
      </c>
      <c r="D13">
        <v>2</v>
      </c>
      <c r="E13">
        <v>3</v>
      </c>
      <c r="F13">
        <v>8652</v>
      </c>
      <c r="G13">
        <v>3513</v>
      </c>
      <c r="H13">
        <v>76</v>
      </c>
      <c r="I13">
        <v>34</v>
      </c>
      <c r="J13">
        <v>32</v>
      </c>
      <c r="K13">
        <v>1</v>
      </c>
      <c r="L13">
        <v>0</v>
      </c>
      <c r="M13">
        <v>1</v>
      </c>
      <c r="N13">
        <v>0</v>
      </c>
      <c r="O13">
        <v>1</v>
      </c>
      <c r="P13">
        <f t="shared" si="0"/>
        <v>3</v>
      </c>
      <c r="Q13">
        <v>0</v>
      </c>
      <c r="R13">
        <v>0</v>
      </c>
      <c r="S13">
        <v>0</v>
      </c>
      <c r="T13">
        <f t="shared" si="1"/>
        <v>0</v>
      </c>
      <c r="U13">
        <v>1</v>
      </c>
      <c r="V13">
        <v>1</v>
      </c>
      <c r="W13">
        <v>1</v>
      </c>
      <c r="X13" s="4" t="s">
        <v>96</v>
      </c>
      <c r="Y13">
        <v>1</v>
      </c>
      <c r="Z13" s="3">
        <v>3</v>
      </c>
      <c r="AA13" s="3">
        <f>30+70+15+30</f>
        <v>145</v>
      </c>
      <c r="AB13" s="3">
        <v>20</v>
      </c>
      <c r="AC13" s="3">
        <v>0</v>
      </c>
      <c r="AD13" s="3">
        <v>45</v>
      </c>
      <c r="AE13" s="3">
        <v>55</v>
      </c>
      <c r="AF13" s="3">
        <v>60</v>
      </c>
      <c r="AG13" s="3">
        <v>30</v>
      </c>
      <c r="AH13" s="3">
        <v>30</v>
      </c>
      <c r="AI13" s="3">
        <v>60</v>
      </c>
      <c r="AJ13" s="3">
        <v>20</v>
      </c>
      <c r="AK13" s="6">
        <v>0.28587315083316917</v>
      </c>
      <c r="AL13" s="6">
        <v>0.38210338129801352</v>
      </c>
      <c r="AM13" s="6">
        <v>3.473055086658073E-2</v>
      </c>
      <c r="AN13" s="6">
        <v>0.29729291700223659</v>
      </c>
      <c r="AO13" s="6">
        <v>0</v>
      </c>
    </row>
    <row r="14" spans="1:41" x14ac:dyDescent="0.25">
      <c r="A14" t="s">
        <v>40</v>
      </c>
      <c r="B14">
        <v>13</v>
      </c>
      <c r="C14" t="s">
        <v>136</v>
      </c>
      <c r="D14">
        <v>2</v>
      </c>
      <c r="E14">
        <v>3</v>
      </c>
      <c r="F14">
        <v>637</v>
      </c>
      <c r="G14">
        <v>637</v>
      </c>
      <c r="H14">
        <v>743</v>
      </c>
      <c r="I14">
        <v>181</v>
      </c>
      <c r="J14">
        <v>150</v>
      </c>
      <c r="K14">
        <v>1</v>
      </c>
      <c r="L14">
        <v>1</v>
      </c>
      <c r="M14">
        <v>1</v>
      </c>
      <c r="N14">
        <v>0</v>
      </c>
      <c r="O14">
        <v>1</v>
      </c>
      <c r="P14">
        <f t="shared" si="0"/>
        <v>3</v>
      </c>
      <c r="Q14">
        <v>1</v>
      </c>
      <c r="R14">
        <v>1</v>
      </c>
      <c r="S14">
        <v>1</v>
      </c>
      <c r="T14">
        <f t="shared" si="1"/>
        <v>2</v>
      </c>
      <c r="U14">
        <v>1</v>
      </c>
      <c r="V14">
        <v>1</v>
      </c>
      <c r="W14">
        <v>1</v>
      </c>
      <c r="X14" s="4" t="s">
        <v>98</v>
      </c>
      <c r="Y14">
        <v>0</v>
      </c>
      <c r="Z14" s="3">
        <v>22</v>
      </c>
      <c r="AA14" s="3">
        <f>30+20+50+40*20</f>
        <v>900</v>
      </c>
      <c r="AB14" s="3">
        <v>40</v>
      </c>
      <c r="AC14" s="3">
        <v>20</v>
      </c>
      <c r="AD14" s="3">
        <v>40</v>
      </c>
      <c r="AE14" s="3">
        <v>40</v>
      </c>
      <c r="AF14" s="3">
        <v>45</v>
      </c>
      <c r="AG14" s="3">
        <v>35</v>
      </c>
      <c r="AH14" s="3">
        <v>60</v>
      </c>
      <c r="AI14" s="3">
        <v>60</v>
      </c>
      <c r="AJ14" s="3">
        <v>10</v>
      </c>
      <c r="AK14" s="6">
        <v>0.39447276579243551</v>
      </c>
      <c r="AL14" s="6">
        <v>0.31143420567288688</v>
      </c>
      <c r="AM14" s="6">
        <v>0.12368652523857715</v>
      </c>
      <c r="AN14" s="6">
        <v>0.16200546670323746</v>
      </c>
      <c r="AO14" s="6">
        <v>8.4010365928630197E-3</v>
      </c>
    </row>
    <row r="15" spans="1:41" x14ac:dyDescent="0.25">
      <c r="A15" t="s">
        <v>11</v>
      </c>
      <c r="B15">
        <v>14</v>
      </c>
      <c r="C15" t="s">
        <v>137</v>
      </c>
      <c r="D15">
        <v>2</v>
      </c>
      <c r="E15">
        <v>2</v>
      </c>
      <c r="F15">
        <v>5899</v>
      </c>
      <c r="G15">
        <v>3069</v>
      </c>
      <c r="H15">
        <v>436</v>
      </c>
      <c r="I15">
        <v>230</v>
      </c>
      <c r="J15">
        <v>42</v>
      </c>
      <c r="K15">
        <v>1</v>
      </c>
      <c r="L15">
        <v>1</v>
      </c>
      <c r="M15">
        <v>1</v>
      </c>
      <c r="N15">
        <v>0</v>
      </c>
      <c r="O15">
        <v>0</v>
      </c>
      <c r="P15">
        <f t="shared" si="0"/>
        <v>1</v>
      </c>
      <c r="Q15">
        <v>1</v>
      </c>
      <c r="R15">
        <v>1</v>
      </c>
      <c r="S15">
        <v>0</v>
      </c>
      <c r="T15">
        <f t="shared" si="1"/>
        <v>1</v>
      </c>
      <c r="U15">
        <v>0</v>
      </c>
      <c r="V15">
        <v>0</v>
      </c>
      <c r="W15">
        <v>0</v>
      </c>
      <c r="X15" s="4">
        <v>0</v>
      </c>
      <c r="Y15">
        <v>1</v>
      </c>
      <c r="Z15" s="3">
        <v>0</v>
      </c>
      <c r="AA15" s="3">
        <v>0</v>
      </c>
      <c r="AB15" s="3">
        <v>0</v>
      </c>
      <c r="AC15" s="3">
        <v>80</v>
      </c>
      <c r="AD15" s="3">
        <v>0</v>
      </c>
      <c r="AE15" s="3">
        <v>20</v>
      </c>
      <c r="AF15" s="3">
        <f>(70+50)/2</f>
        <v>60</v>
      </c>
      <c r="AG15" s="3">
        <f>(80+40)/2</f>
        <v>60</v>
      </c>
      <c r="AH15" s="3">
        <f>(50+30)/2</f>
        <v>40</v>
      </c>
      <c r="AI15" s="3">
        <f>(30+80)/2</f>
        <v>55</v>
      </c>
      <c r="AJ15" s="3">
        <v>10</v>
      </c>
      <c r="AK15" s="6">
        <v>0.23530070769271666</v>
      </c>
      <c r="AL15" s="6">
        <v>0.24734686437250422</v>
      </c>
      <c r="AM15" s="6">
        <v>0.13188111066172212</v>
      </c>
      <c r="AN15" s="6">
        <v>0.38319842169523449</v>
      </c>
      <c r="AO15" s="6">
        <v>2.2728955778224635E-3</v>
      </c>
    </row>
    <row r="16" spans="1:41" x14ac:dyDescent="0.25">
      <c r="A16" t="s">
        <v>13</v>
      </c>
      <c r="B16">
        <v>15</v>
      </c>
      <c r="C16" t="s">
        <v>137</v>
      </c>
      <c r="D16">
        <v>2</v>
      </c>
      <c r="E16">
        <v>1</v>
      </c>
      <c r="F16">
        <v>6479</v>
      </c>
      <c r="G16">
        <v>1234</v>
      </c>
      <c r="H16">
        <v>351</v>
      </c>
      <c r="I16">
        <v>144</v>
      </c>
      <c r="J16">
        <v>72</v>
      </c>
      <c r="K16">
        <v>1</v>
      </c>
      <c r="L16">
        <v>1</v>
      </c>
      <c r="M16">
        <v>1</v>
      </c>
      <c r="N16">
        <v>1</v>
      </c>
      <c r="O16">
        <v>1</v>
      </c>
      <c r="P16">
        <f t="shared" si="0"/>
        <v>3</v>
      </c>
      <c r="Q16">
        <v>0</v>
      </c>
      <c r="R16">
        <v>0</v>
      </c>
      <c r="S16">
        <v>0</v>
      </c>
      <c r="T16">
        <f t="shared" si="1"/>
        <v>0</v>
      </c>
      <c r="U16">
        <v>0</v>
      </c>
      <c r="V16">
        <v>1</v>
      </c>
      <c r="W16">
        <v>1</v>
      </c>
      <c r="X16" s="4" t="s">
        <v>95</v>
      </c>
      <c r="Y16">
        <v>0</v>
      </c>
      <c r="Z16" s="3">
        <v>10</v>
      </c>
      <c r="AA16" s="3">
        <f>40+15+5+20+10+20+25+15+20+20</f>
        <v>190</v>
      </c>
      <c r="AB16" s="3">
        <v>80</v>
      </c>
      <c r="AC16" s="3">
        <v>15</v>
      </c>
      <c r="AD16" s="3">
        <v>10</v>
      </c>
      <c r="AE16" s="3">
        <v>75</v>
      </c>
      <c r="AF16" s="3">
        <v>70</v>
      </c>
      <c r="AG16" s="3">
        <v>50</v>
      </c>
      <c r="AH16" s="3">
        <v>50</v>
      </c>
      <c r="AI16" s="3">
        <v>50</v>
      </c>
      <c r="AJ16" s="3">
        <v>20</v>
      </c>
      <c r="AK16" s="6">
        <v>0.23670567477101118</v>
      </c>
      <c r="AL16" s="6">
        <v>0.44902825709022032</v>
      </c>
      <c r="AM16" s="6">
        <v>7.3468434572770441E-2</v>
      </c>
      <c r="AN16" s="6">
        <v>0.24079763356599809</v>
      </c>
      <c r="AO16" s="6">
        <v>0</v>
      </c>
    </row>
    <row r="17" spans="1:41" x14ac:dyDescent="0.25">
      <c r="A17" t="s">
        <v>62</v>
      </c>
      <c r="B17">
        <v>16</v>
      </c>
      <c r="C17" t="s">
        <v>137</v>
      </c>
      <c r="D17">
        <v>1</v>
      </c>
      <c r="E17">
        <v>3</v>
      </c>
      <c r="F17">
        <v>9758</v>
      </c>
      <c r="G17">
        <v>2887</v>
      </c>
      <c r="H17">
        <v>127</v>
      </c>
      <c r="I17">
        <v>64</v>
      </c>
      <c r="J17">
        <v>43</v>
      </c>
      <c r="K17">
        <v>1</v>
      </c>
      <c r="L17">
        <v>1</v>
      </c>
      <c r="M17">
        <v>0</v>
      </c>
      <c r="N17">
        <v>1</v>
      </c>
      <c r="O17">
        <v>1</v>
      </c>
      <c r="P17">
        <f t="shared" si="0"/>
        <v>3</v>
      </c>
      <c r="Q17">
        <v>0</v>
      </c>
      <c r="R17">
        <v>0</v>
      </c>
      <c r="S17">
        <v>0</v>
      </c>
      <c r="T17">
        <f t="shared" si="1"/>
        <v>0</v>
      </c>
      <c r="U17">
        <v>1</v>
      </c>
      <c r="V17">
        <v>1</v>
      </c>
      <c r="W17">
        <v>0</v>
      </c>
      <c r="X17" s="4">
        <v>0</v>
      </c>
      <c r="Y17">
        <v>1</v>
      </c>
      <c r="Z17" s="3">
        <v>0</v>
      </c>
      <c r="AA17" s="3"/>
      <c r="AB17" s="3">
        <v>10</v>
      </c>
      <c r="AC17" s="3">
        <v>30</v>
      </c>
      <c r="AD17" s="3">
        <v>40</v>
      </c>
      <c r="AE17" s="3">
        <v>30</v>
      </c>
      <c r="AF17" s="3">
        <v>25</v>
      </c>
      <c r="AG17" s="3">
        <v>20</v>
      </c>
      <c r="AH17" s="3">
        <v>10</v>
      </c>
      <c r="AI17" s="3">
        <v>20</v>
      </c>
      <c r="AJ17" s="3">
        <v>10</v>
      </c>
      <c r="AK17" s="6">
        <v>0.2472613141642199</v>
      </c>
      <c r="AL17" s="6">
        <v>0.42411157233977931</v>
      </c>
      <c r="AM17" s="6">
        <v>0.10531284803077857</v>
      </c>
      <c r="AN17" s="6">
        <v>0.22331426546522223</v>
      </c>
      <c r="AO17" s="6">
        <v>0</v>
      </c>
    </row>
    <row r="18" spans="1:41" x14ac:dyDescent="0.25">
      <c r="A18" t="s">
        <v>27</v>
      </c>
      <c r="B18">
        <v>17</v>
      </c>
      <c r="C18" t="s">
        <v>135</v>
      </c>
      <c r="D18">
        <v>1</v>
      </c>
      <c r="E18">
        <v>3</v>
      </c>
      <c r="F18">
        <v>1299</v>
      </c>
      <c r="G18">
        <v>453</v>
      </c>
      <c r="H18">
        <v>829</v>
      </c>
      <c r="I18">
        <v>205</v>
      </c>
      <c r="J18">
        <v>152</v>
      </c>
      <c r="K18">
        <v>1</v>
      </c>
      <c r="L18">
        <v>1</v>
      </c>
      <c r="M18">
        <v>0</v>
      </c>
      <c r="N18">
        <v>0</v>
      </c>
      <c r="O18">
        <v>1</v>
      </c>
      <c r="P18">
        <f t="shared" si="0"/>
        <v>1</v>
      </c>
      <c r="Q18">
        <v>0</v>
      </c>
      <c r="R18">
        <v>0</v>
      </c>
      <c r="S18">
        <v>0</v>
      </c>
      <c r="T18">
        <f t="shared" si="1"/>
        <v>0</v>
      </c>
      <c r="U18">
        <v>0</v>
      </c>
      <c r="V18">
        <v>1</v>
      </c>
      <c r="W18">
        <v>1</v>
      </c>
      <c r="X18" s="4" t="s">
        <v>99</v>
      </c>
      <c r="Y18">
        <v>0</v>
      </c>
      <c r="Z18" s="3">
        <v>12</v>
      </c>
      <c r="AA18" s="3">
        <f>20+30*5+15+200+100+100+35+45+55+20+15+20*5</f>
        <v>855</v>
      </c>
      <c r="AB18" s="3">
        <v>50</v>
      </c>
      <c r="AC18" s="3">
        <v>0</v>
      </c>
      <c r="AD18" s="3">
        <v>60</v>
      </c>
      <c r="AE18" s="3">
        <v>40</v>
      </c>
      <c r="AF18" s="3">
        <v>35</v>
      </c>
      <c r="AG18" s="3">
        <v>40</v>
      </c>
      <c r="AH18" s="3">
        <v>40</v>
      </c>
      <c r="AI18" s="3">
        <f>(70+15)/2</f>
        <v>42.5</v>
      </c>
      <c r="AJ18" s="3">
        <v>15</v>
      </c>
      <c r="AK18" s="6">
        <v>0.47109282139410746</v>
      </c>
      <c r="AL18" s="6">
        <v>0.24700840781423566</v>
      </c>
      <c r="AM18" s="6">
        <v>0.1181785256792002</v>
      </c>
      <c r="AN18" s="6">
        <v>0.15834595275192451</v>
      </c>
      <c r="AO18" s="6">
        <v>5.3742923605321303E-3</v>
      </c>
    </row>
    <row r="19" spans="1:41" x14ac:dyDescent="0.25">
      <c r="A19" t="s">
        <v>63</v>
      </c>
      <c r="B19">
        <v>18</v>
      </c>
      <c r="C19" t="s">
        <v>137</v>
      </c>
      <c r="D19">
        <v>1</v>
      </c>
      <c r="E19">
        <v>2</v>
      </c>
      <c r="F19">
        <v>9907</v>
      </c>
      <c r="G19">
        <v>1452</v>
      </c>
      <c r="H19">
        <v>794</v>
      </c>
      <c r="I19">
        <v>297</v>
      </c>
      <c r="J19">
        <v>125</v>
      </c>
      <c r="K19">
        <v>1</v>
      </c>
      <c r="L19">
        <v>1</v>
      </c>
      <c r="M19">
        <v>1</v>
      </c>
      <c r="N19">
        <v>1</v>
      </c>
      <c r="O19">
        <v>0</v>
      </c>
      <c r="P19">
        <f t="shared" si="0"/>
        <v>3</v>
      </c>
      <c r="Q19">
        <v>1</v>
      </c>
      <c r="R19">
        <v>0</v>
      </c>
      <c r="S19">
        <v>1</v>
      </c>
      <c r="T19">
        <f t="shared" si="1"/>
        <v>1</v>
      </c>
      <c r="U19">
        <v>1</v>
      </c>
      <c r="V19">
        <v>1</v>
      </c>
      <c r="W19">
        <v>1</v>
      </c>
      <c r="X19" s="4" t="s">
        <v>100</v>
      </c>
      <c r="Y19">
        <v>0</v>
      </c>
      <c r="Z19" s="3">
        <v>6</v>
      </c>
      <c r="AA19" s="3">
        <f>50+30+30+40+40+20+30+20</f>
        <v>260</v>
      </c>
      <c r="AB19" s="3">
        <v>10</v>
      </c>
      <c r="AC19" s="3">
        <v>0</v>
      </c>
      <c r="AD19" s="3">
        <v>40</v>
      </c>
      <c r="AE19" s="3">
        <v>60</v>
      </c>
      <c r="AF19" s="3">
        <v>55</v>
      </c>
      <c r="AG19" s="3">
        <v>35</v>
      </c>
      <c r="AH19" s="3">
        <v>40</v>
      </c>
      <c r="AI19" s="3">
        <v>80</v>
      </c>
      <c r="AJ19" s="3">
        <v>30</v>
      </c>
      <c r="AK19" s="6">
        <v>0.39234890757275742</v>
      </c>
      <c r="AL19" s="6">
        <v>0.22873977181516802</v>
      </c>
      <c r="AM19" s="6">
        <v>0.14777324353495075</v>
      </c>
      <c r="AN19" s="6">
        <v>0.21848705703333982</v>
      </c>
      <c r="AO19" s="6">
        <v>1.2651020043783949E-2</v>
      </c>
    </row>
    <row r="20" spans="1:41" x14ac:dyDescent="0.25">
      <c r="A20" t="s">
        <v>56</v>
      </c>
      <c r="B20">
        <v>19</v>
      </c>
      <c r="C20" t="s">
        <v>138</v>
      </c>
      <c r="D20">
        <v>2</v>
      </c>
      <c r="E20">
        <v>2</v>
      </c>
      <c r="F20">
        <v>141</v>
      </c>
      <c r="G20">
        <v>141</v>
      </c>
      <c r="H20">
        <v>792</v>
      </c>
      <c r="I20">
        <v>176</v>
      </c>
      <c r="J20">
        <v>140</v>
      </c>
      <c r="K20">
        <v>1</v>
      </c>
      <c r="L20">
        <v>1</v>
      </c>
      <c r="M20">
        <v>0</v>
      </c>
      <c r="N20">
        <v>0</v>
      </c>
      <c r="O20">
        <v>0</v>
      </c>
      <c r="P20">
        <f t="shared" si="0"/>
        <v>0</v>
      </c>
      <c r="Q20">
        <v>0</v>
      </c>
      <c r="R20">
        <v>0</v>
      </c>
      <c r="S20">
        <v>0</v>
      </c>
      <c r="T20">
        <f t="shared" si="1"/>
        <v>0</v>
      </c>
      <c r="U20">
        <v>0</v>
      </c>
      <c r="V20">
        <v>0</v>
      </c>
      <c r="W20">
        <v>1</v>
      </c>
      <c r="X20" s="4" t="s">
        <v>95</v>
      </c>
      <c r="Y20">
        <v>0</v>
      </c>
      <c r="Z20" s="3">
        <v>12</v>
      </c>
      <c r="AA20" s="3">
        <f>200+30+20+20+50+40*6+20+15+30+40</f>
        <v>665</v>
      </c>
      <c r="AB20" s="3">
        <v>30</v>
      </c>
      <c r="AC20" s="3">
        <v>15</v>
      </c>
      <c r="AD20" s="3">
        <v>35</v>
      </c>
      <c r="AE20" s="3">
        <v>40</v>
      </c>
      <c r="AF20" s="3">
        <v>60</v>
      </c>
      <c r="AG20" s="3">
        <v>75</v>
      </c>
      <c r="AH20" s="3">
        <v>80</v>
      </c>
      <c r="AI20" s="3">
        <v>60</v>
      </c>
      <c r="AJ20" s="3">
        <v>20</v>
      </c>
      <c r="AK20" s="6">
        <v>0.39907617687916452</v>
      </c>
      <c r="AL20" s="6">
        <v>0.19686251174578168</v>
      </c>
      <c r="AM20" s="6">
        <v>0.14272810361545327</v>
      </c>
      <c r="AN20" s="6">
        <v>0.25678044645742942</v>
      </c>
      <c r="AO20" s="6">
        <v>4.5527613021710701E-3</v>
      </c>
    </row>
    <row r="21" spans="1:41" x14ac:dyDescent="0.25">
      <c r="A21" t="s">
        <v>45</v>
      </c>
      <c r="B21">
        <v>20</v>
      </c>
      <c r="C21" t="s">
        <v>136</v>
      </c>
      <c r="D21">
        <v>2</v>
      </c>
      <c r="E21">
        <v>3</v>
      </c>
      <c r="F21">
        <v>777</v>
      </c>
      <c r="G21">
        <v>164</v>
      </c>
      <c r="H21">
        <v>616</v>
      </c>
      <c r="I21">
        <v>144</v>
      </c>
      <c r="J21">
        <v>82</v>
      </c>
      <c r="K21">
        <v>1</v>
      </c>
      <c r="L21">
        <v>1</v>
      </c>
      <c r="M21">
        <v>0</v>
      </c>
      <c r="N21">
        <v>1</v>
      </c>
      <c r="O21">
        <v>0</v>
      </c>
      <c r="P21">
        <f t="shared" si="0"/>
        <v>2</v>
      </c>
      <c r="Q21">
        <v>0</v>
      </c>
      <c r="R21">
        <v>0</v>
      </c>
      <c r="S21">
        <v>0</v>
      </c>
      <c r="T21">
        <f t="shared" si="1"/>
        <v>0</v>
      </c>
      <c r="U21">
        <v>1</v>
      </c>
      <c r="V21">
        <v>1</v>
      </c>
      <c r="W21">
        <v>1</v>
      </c>
      <c r="X21" s="4" t="s">
        <v>101</v>
      </c>
      <c r="Y21">
        <v>1</v>
      </c>
      <c r="Z21" s="3">
        <v>12</v>
      </c>
      <c r="AA21" s="3">
        <f>50+60+80+50+30+20+50+30+40+20+20+20</f>
        <v>470</v>
      </c>
      <c r="AB21" s="3">
        <v>80</v>
      </c>
      <c r="AC21" s="3">
        <v>5</v>
      </c>
      <c r="AD21" s="3">
        <v>30</v>
      </c>
      <c r="AE21" s="3">
        <v>65</v>
      </c>
      <c r="AF21" s="3">
        <v>75</v>
      </c>
      <c r="AG21" s="3">
        <v>35</v>
      </c>
      <c r="AH21" s="3">
        <v>25</v>
      </c>
      <c r="AI21" s="3">
        <v>100</v>
      </c>
      <c r="AJ21" s="3">
        <v>30</v>
      </c>
      <c r="AK21" s="6">
        <v>0.28094960516807371</v>
      </c>
      <c r="AL21" s="6">
        <v>0.28893793814117891</v>
      </c>
      <c r="AM21" s="6">
        <v>0.16451075554041869</v>
      </c>
      <c r="AN21" s="6">
        <v>0.2611195892088734</v>
      </c>
      <c r="AO21" s="6">
        <v>4.4821119414552779E-3</v>
      </c>
    </row>
    <row r="22" spans="1:41" x14ac:dyDescent="0.25">
      <c r="A22" t="s">
        <v>20</v>
      </c>
      <c r="B22">
        <v>21</v>
      </c>
      <c r="C22" t="s">
        <v>138</v>
      </c>
      <c r="D22">
        <v>3</v>
      </c>
      <c r="E22">
        <v>2</v>
      </c>
      <c r="F22">
        <v>2478</v>
      </c>
      <c r="G22">
        <v>46</v>
      </c>
      <c r="H22">
        <v>470</v>
      </c>
      <c r="I22">
        <v>184</v>
      </c>
      <c r="J22">
        <v>78</v>
      </c>
      <c r="K22">
        <v>0</v>
      </c>
      <c r="L22">
        <v>1</v>
      </c>
      <c r="M22">
        <v>0</v>
      </c>
      <c r="N22">
        <v>0</v>
      </c>
      <c r="O22">
        <v>0</v>
      </c>
      <c r="P22">
        <f t="shared" si="0"/>
        <v>0</v>
      </c>
      <c r="Q22">
        <v>1</v>
      </c>
      <c r="R22">
        <v>0</v>
      </c>
      <c r="S22">
        <v>0</v>
      </c>
      <c r="T22">
        <f t="shared" si="1"/>
        <v>0</v>
      </c>
      <c r="U22">
        <v>0</v>
      </c>
      <c r="V22">
        <v>1</v>
      </c>
      <c r="W22">
        <v>0</v>
      </c>
      <c r="X22" s="4">
        <v>0</v>
      </c>
      <c r="Y22">
        <v>0</v>
      </c>
      <c r="Z22" s="3">
        <v>8</v>
      </c>
      <c r="AA22" s="3">
        <f>10+30+40+20+20+80+30+200+30+25</f>
        <v>485</v>
      </c>
      <c r="AB22" s="3">
        <v>50</v>
      </c>
      <c r="AC22" s="3">
        <v>0</v>
      </c>
      <c r="AD22" s="3">
        <v>0</v>
      </c>
      <c r="AE22" s="3">
        <v>100</v>
      </c>
      <c r="AF22" s="3">
        <v>55</v>
      </c>
      <c r="AG22" s="3">
        <v>50</v>
      </c>
      <c r="AH22" s="3">
        <v>40</v>
      </c>
      <c r="AI22" s="3">
        <v>100</v>
      </c>
      <c r="AJ22" s="3">
        <v>30</v>
      </c>
      <c r="AK22" s="6">
        <v>0.47436784681918459</v>
      </c>
      <c r="AL22" s="6">
        <v>0.20649629364986172</v>
      </c>
      <c r="AM22" s="6">
        <v>0.10853472376636128</v>
      </c>
      <c r="AN22" s="6">
        <v>0.19893369043544304</v>
      </c>
      <c r="AO22" s="6">
        <v>1.1667445329149376E-2</v>
      </c>
    </row>
    <row r="23" spans="1:41" x14ac:dyDescent="0.25">
      <c r="A23" t="s">
        <v>46</v>
      </c>
      <c r="B23">
        <v>22</v>
      </c>
      <c r="C23" t="s">
        <v>136</v>
      </c>
      <c r="D23">
        <v>2</v>
      </c>
      <c r="E23">
        <v>3</v>
      </c>
      <c r="F23">
        <v>443</v>
      </c>
      <c r="G23">
        <v>0</v>
      </c>
      <c r="H23">
        <v>820</v>
      </c>
      <c r="I23">
        <v>188</v>
      </c>
      <c r="J23">
        <v>187</v>
      </c>
      <c r="K23">
        <v>1</v>
      </c>
      <c r="L23">
        <v>1</v>
      </c>
      <c r="M23">
        <v>1</v>
      </c>
      <c r="N23">
        <v>0</v>
      </c>
      <c r="O23">
        <v>0</v>
      </c>
      <c r="P23">
        <f t="shared" si="0"/>
        <v>1</v>
      </c>
      <c r="Q23">
        <v>1</v>
      </c>
      <c r="R23">
        <v>1</v>
      </c>
      <c r="S23">
        <v>1</v>
      </c>
      <c r="T23">
        <f t="shared" si="1"/>
        <v>2</v>
      </c>
      <c r="U23">
        <v>0</v>
      </c>
      <c r="V23">
        <v>0</v>
      </c>
      <c r="W23">
        <v>0</v>
      </c>
      <c r="X23" s="4">
        <v>0</v>
      </c>
      <c r="Y23">
        <v>0</v>
      </c>
      <c r="Z23" s="3">
        <v>3</v>
      </c>
      <c r="AA23" s="3">
        <f>80+40+30</f>
        <v>150</v>
      </c>
      <c r="AB23" s="3">
        <v>30</v>
      </c>
      <c r="AC23" s="3">
        <v>30</v>
      </c>
      <c r="AD23" s="3">
        <v>0</v>
      </c>
      <c r="AE23" s="3">
        <v>70</v>
      </c>
      <c r="AF23" s="3">
        <v>80</v>
      </c>
      <c r="AG23" s="3">
        <v>50</v>
      </c>
      <c r="AH23" s="3">
        <v>60</v>
      </c>
      <c r="AI23" s="3">
        <v>30</v>
      </c>
      <c r="AJ23" s="3">
        <v>10</v>
      </c>
      <c r="AK23" s="6">
        <v>0.54183510706620608</v>
      </c>
      <c r="AL23" s="6">
        <v>0.19515031773055608</v>
      </c>
      <c r="AM23" s="6">
        <v>5.3370793076953617E-2</v>
      </c>
      <c r="AN23" s="6">
        <v>0.19337541716001896</v>
      </c>
      <c r="AO23" s="6">
        <v>1.6268364966265211E-2</v>
      </c>
    </row>
    <row r="24" spans="1:41" x14ac:dyDescent="0.25">
      <c r="A24" t="s">
        <v>49</v>
      </c>
      <c r="B24">
        <v>23</v>
      </c>
      <c r="C24" t="s">
        <v>136</v>
      </c>
      <c r="D24">
        <v>2</v>
      </c>
      <c r="E24">
        <v>2</v>
      </c>
      <c r="F24">
        <v>835</v>
      </c>
      <c r="G24">
        <v>0</v>
      </c>
      <c r="H24">
        <v>561</v>
      </c>
      <c r="I24">
        <v>148</v>
      </c>
      <c r="J24">
        <v>85</v>
      </c>
      <c r="K24">
        <v>0</v>
      </c>
      <c r="L24">
        <v>1</v>
      </c>
      <c r="M24">
        <v>0</v>
      </c>
      <c r="N24">
        <v>1</v>
      </c>
      <c r="O24">
        <v>1</v>
      </c>
      <c r="P24">
        <f t="shared" si="0"/>
        <v>2</v>
      </c>
      <c r="Q24">
        <v>1</v>
      </c>
      <c r="R24">
        <v>1</v>
      </c>
      <c r="S24">
        <v>0</v>
      </c>
      <c r="T24">
        <f t="shared" si="1"/>
        <v>1</v>
      </c>
      <c r="U24">
        <v>0</v>
      </c>
      <c r="V24">
        <v>0</v>
      </c>
      <c r="W24">
        <v>0</v>
      </c>
      <c r="X24" s="4">
        <v>0</v>
      </c>
      <c r="Y24">
        <v>0</v>
      </c>
      <c r="Z24" s="3">
        <v>3</v>
      </c>
      <c r="AA24" s="3">
        <f>200+150+20</f>
        <v>370</v>
      </c>
      <c r="AB24" s="3">
        <v>20</v>
      </c>
      <c r="AC24" s="3">
        <v>20</v>
      </c>
      <c r="AD24" s="3">
        <v>40</v>
      </c>
      <c r="AE24" s="3">
        <v>40</v>
      </c>
      <c r="AF24" s="3">
        <v>70</v>
      </c>
      <c r="AG24" s="3">
        <v>60</v>
      </c>
      <c r="AH24" s="3">
        <v>50</v>
      </c>
      <c r="AI24" s="3">
        <v>50</v>
      </c>
      <c r="AJ24" s="3">
        <v>10</v>
      </c>
      <c r="AK24" s="6">
        <v>0.70117151867392946</v>
      </c>
      <c r="AL24" s="6">
        <v>0.16196451996837724</v>
      </c>
      <c r="AM24" s="6">
        <v>4.3133779874377755E-2</v>
      </c>
      <c r="AN24" s="6">
        <v>9.3730181483315522E-2</v>
      </c>
      <c r="AO24" s="6">
        <v>0</v>
      </c>
    </row>
    <row r="25" spans="1:41" x14ac:dyDescent="0.25">
      <c r="A25" t="s">
        <v>5</v>
      </c>
      <c r="B25">
        <v>24</v>
      </c>
      <c r="C25" t="s">
        <v>137</v>
      </c>
      <c r="D25">
        <v>1</v>
      </c>
      <c r="E25">
        <v>4</v>
      </c>
      <c r="F25">
        <v>11111</v>
      </c>
      <c r="G25">
        <v>2751</v>
      </c>
      <c r="H25">
        <v>260</v>
      </c>
      <c r="I25">
        <v>158</v>
      </c>
      <c r="J25">
        <v>76</v>
      </c>
      <c r="K25">
        <v>1</v>
      </c>
      <c r="L25">
        <v>1</v>
      </c>
      <c r="M25">
        <v>0</v>
      </c>
      <c r="N25">
        <v>1</v>
      </c>
      <c r="O25">
        <v>1</v>
      </c>
      <c r="P25">
        <f t="shared" si="0"/>
        <v>3</v>
      </c>
      <c r="Q25">
        <v>0</v>
      </c>
      <c r="R25">
        <v>0</v>
      </c>
      <c r="S25">
        <v>0</v>
      </c>
      <c r="T25">
        <f t="shared" si="1"/>
        <v>0</v>
      </c>
      <c r="U25">
        <v>1</v>
      </c>
      <c r="V25">
        <v>1</v>
      </c>
      <c r="W25">
        <v>1</v>
      </c>
      <c r="X25" s="4" t="s">
        <v>97</v>
      </c>
      <c r="Y25">
        <v>1</v>
      </c>
      <c r="Z25" s="3">
        <v>3</v>
      </c>
      <c r="AA25" s="3">
        <f>56+34+32+50+50</f>
        <v>222</v>
      </c>
      <c r="AB25" s="3">
        <v>10</v>
      </c>
      <c r="AC25" s="3">
        <v>30</v>
      </c>
      <c r="AD25" s="3">
        <v>30</v>
      </c>
      <c r="AE25" s="3">
        <v>40</v>
      </c>
      <c r="AF25" s="3">
        <f>(70+30+40)/3</f>
        <v>46.666666666666664</v>
      </c>
      <c r="AG25" s="3">
        <f>100/3</f>
        <v>33.333333333333336</v>
      </c>
      <c r="AH25" s="3">
        <f>110/3</f>
        <v>36.666666666666664</v>
      </c>
      <c r="AI25" s="3">
        <f>160/3</f>
        <v>53.333333333333336</v>
      </c>
      <c r="AJ25" s="3">
        <f>70/3</f>
        <v>23.333333333333332</v>
      </c>
      <c r="AK25" s="6">
        <v>0.23404727655766858</v>
      </c>
      <c r="AL25" s="6">
        <v>0.4989500390762156</v>
      </c>
      <c r="AM25" s="6">
        <v>2.5808424605556751E-2</v>
      </c>
      <c r="AN25" s="6">
        <v>0.23788693948283479</v>
      </c>
      <c r="AO25" s="6">
        <v>3.3073202777242918E-3</v>
      </c>
    </row>
    <row r="26" spans="1:41" x14ac:dyDescent="0.25">
      <c r="A26" t="s">
        <v>4</v>
      </c>
      <c r="B26">
        <v>25</v>
      </c>
      <c r="C26" t="s">
        <v>137</v>
      </c>
      <c r="D26">
        <v>2</v>
      </c>
      <c r="E26">
        <v>3</v>
      </c>
      <c r="F26">
        <v>12028</v>
      </c>
      <c r="G26">
        <v>3684</v>
      </c>
      <c r="H26">
        <v>284</v>
      </c>
      <c r="I26">
        <v>86</v>
      </c>
      <c r="J26">
        <v>148</v>
      </c>
      <c r="K26">
        <v>1</v>
      </c>
      <c r="L26">
        <v>0</v>
      </c>
      <c r="M26">
        <v>1</v>
      </c>
      <c r="N26">
        <v>1</v>
      </c>
      <c r="O26">
        <v>1</v>
      </c>
      <c r="P26">
        <f t="shared" si="0"/>
        <v>4</v>
      </c>
      <c r="Q26">
        <v>0</v>
      </c>
      <c r="R26">
        <v>0</v>
      </c>
      <c r="S26">
        <v>0</v>
      </c>
      <c r="T26">
        <f t="shared" si="1"/>
        <v>0</v>
      </c>
      <c r="U26">
        <v>1</v>
      </c>
      <c r="V26">
        <v>1</v>
      </c>
      <c r="W26">
        <v>1</v>
      </c>
      <c r="X26" s="4" t="s">
        <v>102</v>
      </c>
      <c r="Y26">
        <v>1</v>
      </c>
      <c r="Z26" s="3">
        <v>8</v>
      </c>
      <c r="AA26" s="3">
        <f>52+35+164+80+200+35+26+40</f>
        <v>632</v>
      </c>
      <c r="AB26" s="3">
        <v>10</v>
      </c>
      <c r="AC26" s="3">
        <v>30</v>
      </c>
      <c r="AD26" s="3">
        <v>0</v>
      </c>
      <c r="AE26" s="3">
        <v>30</v>
      </c>
      <c r="AF26" s="3">
        <f>(30+30+50+40)/4</f>
        <v>37.5</v>
      </c>
      <c r="AG26" s="3">
        <f>(30+40+40+40)/4</f>
        <v>37.5</v>
      </c>
      <c r="AH26" s="3">
        <f>(40+40+20+30)/4</f>
        <v>32.5</v>
      </c>
      <c r="AI26" s="3"/>
      <c r="AJ26" s="3"/>
      <c r="AK26" s="6">
        <v>0.24649216249250797</v>
      </c>
      <c r="AL26" s="6">
        <v>0.40894017635373348</v>
      </c>
      <c r="AM26" s="6">
        <v>2.6803778335553675E-2</v>
      </c>
      <c r="AN26" s="6">
        <v>0.31776388281820489</v>
      </c>
      <c r="AO26" s="6">
        <v>0</v>
      </c>
    </row>
    <row r="27" spans="1:41" x14ac:dyDescent="0.25">
      <c r="A27" t="s">
        <v>2</v>
      </c>
      <c r="B27">
        <v>26</v>
      </c>
      <c r="C27" t="s">
        <v>137</v>
      </c>
      <c r="D27">
        <v>2</v>
      </c>
      <c r="E27">
        <v>3</v>
      </c>
      <c r="F27">
        <v>9056</v>
      </c>
      <c r="G27">
        <v>1577</v>
      </c>
      <c r="H27">
        <v>276</v>
      </c>
      <c r="I27">
        <v>160</v>
      </c>
      <c r="J27">
        <v>57</v>
      </c>
      <c r="K27">
        <v>1</v>
      </c>
      <c r="L27">
        <v>1</v>
      </c>
      <c r="M27">
        <v>1</v>
      </c>
      <c r="N27">
        <v>0</v>
      </c>
      <c r="O27">
        <v>1</v>
      </c>
      <c r="P27">
        <f t="shared" si="0"/>
        <v>2</v>
      </c>
      <c r="Q27">
        <v>0</v>
      </c>
      <c r="R27">
        <v>0</v>
      </c>
      <c r="S27">
        <v>0</v>
      </c>
      <c r="T27">
        <f t="shared" si="1"/>
        <v>0</v>
      </c>
      <c r="U27">
        <v>0</v>
      </c>
      <c r="V27">
        <v>0</v>
      </c>
      <c r="W27">
        <v>0</v>
      </c>
      <c r="X27" s="4">
        <v>0</v>
      </c>
      <c r="Y27">
        <v>1</v>
      </c>
      <c r="Z27" s="3">
        <v>1</v>
      </c>
      <c r="AA27" s="3"/>
      <c r="AB27" s="3">
        <v>30</v>
      </c>
      <c r="AC27" s="3">
        <v>40</v>
      </c>
      <c r="AD27" s="3">
        <v>30</v>
      </c>
      <c r="AE27" s="3">
        <v>30</v>
      </c>
      <c r="AF27" s="3">
        <v>80</v>
      </c>
      <c r="AG27" s="3">
        <v>80</v>
      </c>
      <c r="AH27" s="3">
        <v>80</v>
      </c>
      <c r="AI27" s="3">
        <v>80</v>
      </c>
      <c r="AJ27" s="3">
        <f>60/4</f>
        <v>15</v>
      </c>
      <c r="AK27" s="6">
        <v>0.19455063922154645</v>
      </c>
      <c r="AL27" s="6">
        <v>0.43764307244665795</v>
      </c>
      <c r="AM27" s="6">
        <v>0.10187339206905127</v>
      </c>
      <c r="AN27" s="6">
        <v>0.26593289626274436</v>
      </c>
      <c r="AO27" s="6">
        <v>0</v>
      </c>
    </row>
    <row r="28" spans="1:41" x14ac:dyDescent="0.25">
      <c r="A28" t="s">
        <v>58</v>
      </c>
      <c r="B28">
        <v>27</v>
      </c>
      <c r="C28" t="s">
        <v>137</v>
      </c>
      <c r="D28">
        <v>2</v>
      </c>
      <c r="E28">
        <v>3</v>
      </c>
      <c r="F28">
        <v>8957</v>
      </c>
      <c r="G28">
        <v>3451</v>
      </c>
      <c r="H28">
        <v>295</v>
      </c>
      <c r="I28">
        <v>135</v>
      </c>
      <c r="J28">
        <v>74</v>
      </c>
      <c r="K28">
        <v>1</v>
      </c>
      <c r="L28">
        <v>0</v>
      </c>
      <c r="M28">
        <v>1</v>
      </c>
      <c r="N28">
        <v>0</v>
      </c>
      <c r="O28">
        <v>0</v>
      </c>
      <c r="P28">
        <f t="shared" si="0"/>
        <v>1</v>
      </c>
      <c r="Q28">
        <v>1</v>
      </c>
      <c r="R28">
        <v>0</v>
      </c>
      <c r="S28">
        <v>1</v>
      </c>
      <c r="T28">
        <f t="shared" si="1"/>
        <v>1</v>
      </c>
      <c r="U28">
        <v>0</v>
      </c>
      <c r="V28">
        <v>1</v>
      </c>
      <c r="W28">
        <v>0</v>
      </c>
      <c r="X28" s="4">
        <v>0</v>
      </c>
      <c r="Y28">
        <v>0</v>
      </c>
      <c r="Z28" s="3">
        <v>2</v>
      </c>
      <c r="AA28" s="3">
        <f>50+35+40</f>
        <v>125</v>
      </c>
      <c r="AB28" s="3">
        <v>30</v>
      </c>
      <c r="AC28" s="3">
        <v>10</v>
      </c>
      <c r="AD28" s="3">
        <v>30</v>
      </c>
      <c r="AE28" s="3">
        <v>60</v>
      </c>
      <c r="AF28" s="3">
        <v>75</v>
      </c>
      <c r="AG28" s="3">
        <v>35</v>
      </c>
      <c r="AH28" s="3">
        <v>25</v>
      </c>
      <c r="AI28" s="3">
        <v>80</v>
      </c>
      <c r="AJ28" s="3">
        <v>30</v>
      </c>
      <c r="AK28" s="6">
        <v>0.2426262972177177</v>
      </c>
      <c r="AL28" s="6">
        <v>0.40498037596231645</v>
      </c>
      <c r="AM28" s="6">
        <v>9.6970276885267367E-2</v>
      </c>
      <c r="AN28" s="6">
        <v>0.25238963367343853</v>
      </c>
      <c r="AO28" s="6">
        <v>3.0334162612599001E-3</v>
      </c>
    </row>
    <row r="29" spans="1:41" x14ac:dyDescent="0.25">
      <c r="A29" t="s">
        <v>21</v>
      </c>
      <c r="B29">
        <v>28</v>
      </c>
      <c r="C29" t="s">
        <v>135</v>
      </c>
      <c r="D29">
        <v>2</v>
      </c>
      <c r="E29">
        <v>3</v>
      </c>
      <c r="F29">
        <v>593</v>
      </c>
      <c r="G29">
        <v>482</v>
      </c>
      <c r="H29">
        <v>957</v>
      </c>
      <c r="I29">
        <v>205</v>
      </c>
      <c r="J29">
        <v>134</v>
      </c>
      <c r="K29">
        <v>1</v>
      </c>
      <c r="L29">
        <v>1</v>
      </c>
      <c r="M29">
        <v>1</v>
      </c>
      <c r="N29">
        <v>0</v>
      </c>
      <c r="O29">
        <v>1</v>
      </c>
      <c r="P29">
        <f t="shared" si="0"/>
        <v>3</v>
      </c>
      <c r="Q29">
        <v>1</v>
      </c>
      <c r="R29">
        <v>1</v>
      </c>
      <c r="S29">
        <v>0</v>
      </c>
      <c r="T29">
        <f t="shared" si="1"/>
        <v>1</v>
      </c>
      <c r="U29">
        <v>1</v>
      </c>
      <c r="V29">
        <v>0</v>
      </c>
      <c r="W29">
        <v>1</v>
      </c>
      <c r="X29" s="4" t="s">
        <v>95</v>
      </c>
      <c r="Y29">
        <v>1</v>
      </c>
      <c r="Z29" s="3">
        <v>5</v>
      </c>
      <c r="AA29" s="3"/>
      <c r="AB29" s="3">
        <v>20</v>
      </c>
      <c r="AC29" s="3">
        <v>30</v>
      </c>
      <c r="AD29" s="3">
        <v>50</v>
      </c>
      <c r="AE29" s="3">
        <v>20</v>
      </c>
      <c r="AF29" s="3">
        <v>25</v>
      </c>
      <c r="AG29" s="3">
        <v>25</v>
      </c>
      <c r="AH29" s="3">
        <v>20</v>
      </c>
      <c r="AI29" s="3">
        <v>50</v>
      </c>
      <c r="AJ29" s="3">
        <v>10</v>
      </c>
      <c r="AK29" s="6">
        <v>0.62701658904935409</v>
      </c>
      <c r="AL29" s="6">
        <v>0.18688919898453019</v>
      </c>
      <c r="AM29" s="6">
        <v>6.4480412336469242E-2</v>
      </c>
      <c r="AN29" s="6">
        <v>0.10645620726344332</v>
      </c>
      <c r="AO29" s="6">
        <v>1.5157592366203204E-2</v>
      </c>
    </row>
    <row r="30" spans="1:41" x14ac:dyDescent="0.25">
      <c r="A30" t="s">
        <v>103</v>
      </c>
      <c r="B30">
        <v>29</v>
      </c>
      <c r="C30" t="s">
        <v>135</v>
      </c>
      <c r="D30">
        <v>2</v>
      </c>
      <c r="E30">
        <v>2</v>
      </c>
      <c r="F30">
        <v>2139</v>
      </c>
      <c r="G30">
        <v>0</v>
      </c>
      <c r="H30">
        <v>794</v>
      </c>
      <c r="I30">
        <v>201</v>
      </c>
      <c r="J30">
        <v>166</v>
      </c>
      <c r="K30">
        <v>0</v>
      </c>
      <c r="L30">
        <v>1</v>
      </c>
      <c r="M30">
        <v>0</v>
      </c>
      <c r="N30">
        <v>0</v>
      </c>
      <c r="O30">
        <v>1</v>
      </c>
      <c r="P30">
        <f t="shared" si="0"/>
        <v>2</v>
      </c>
      <c r="Q30">
        <v>1</v>
      </c>
      <c r="R30">
        <v>0</v>
      </c>
      <c r="S30">
        <v>1</v>
      </c>
      <c r="T30">
        <f t="shared" si="1"/>
        <v>1</v>
      </c>
      <c r="U30">
        <v>1</v>
      </c>
      <c r="V30">
        <v>1</v>
      </c>
      <c r="W30">
        <v>0</v>
      </c>
      <c r="X30" s="4">
        <v>0</v>
      </c>
      <c r="Y30">
        <v>0</v>
      </c>
      <c r="Z30" s="3">
        <v>28</v>
      </c>
      <c r="AA30" s="3">
        <f>15*40+5*100+200+7*20</f>
        <v>1440</v>
      </c>
      <c r="AB30" s="3">
        <v>100</v>
      </c>
      <c r="AC30" s="3">
        <v>10</v>
      </c>
      <c r="AD30" s="3">
        <v>0</v>
      </c>
      <c r="AE30" s="3">
        <v>90</v>
      </c>
      <c r="AF30" s="3">
        <v>35</v>
      </c>
      <c r="AG30" s="3">
        <v>40</v>
      </c>
      <c r="AH30" s="3">
        <v>30</v>
      </c>
      <c r="AI30" s="3">
        <v>100</v>
      </c>
      <c r="AJ30" s="3">
        <v>40</v>
      </c>
      <c r="AK30" s="6">
        <v>0.8116114789030916</v>
      </c>
      <c r="AL30" s="6">
        <v>7.5585282377943486E-2</v>
      </c>
      <c r="AM30" s="6">
        <v>1.4961720868172417E-2</v>
      </c>
      <c r="AN30" s="6">
        <v>9.7841517850792467E-2</v>
      </c>
      <c r="AO30" s="6">
        <v>0</v>
      </c>
    </row>
    <row r="31" spans="1:41" x14ac:dyDescent="0.25">
      <c r="A31" t="s">
        <v>0</v>
      </c>
      <c r="B31">
        <v>30</v>
      </c>
      <c r="C31" t="s">
        <v>135</v>
      </c>
      <c r="D31">
        <v>1</v>
      </c>
      <c r="E31">
        <v>4</v>
      </c>
      <c r="F31">
        <v>449</v>
      </c>
      <c r="G31">
        <v>449</v>
      </c>
      <c r="H31">
        <v>1004</v>
      </c>
      <c r="I31">
        <v>268</v>
      </c>
      <c r="J31">
        <v>161</v>
      </c>
      <c r="K31">
        <v>1</v>
      </c>
      <c r="L31">
        <v>1</v>
      </c>
      <c r="M31">
        <v>1</v>
      </c>
      <c r="N31">
        <v>1</v>
      </c>
      <c r="O31">
        <v>1</v>
      </c>
      <c r="P31">
        <f t="shared" si="0"/>
        <v>4</v>
      </c>
      <c r="Q31">
        <v>0</v>
      </c>
      <c r="R31">
        <v>0</v>
      </c>
      <c r="S31">
        <v>0</v>
      </c>
      <c r="T31">
        <f t="shared" si="1"/>
        <v>0</v>
      </c>
      <c r="U31">
        <v>1</v>
      </c>
      <c r="V31">
        <v>1</v>
      </c>
      <c r="W31">
        <v>0</v>
      </c>
      <c r="X31" s="4">
        <v>0</v>
      </c>
      <c r="Y31">
        <v>1</v>
      </c>
      <c r="Z31" s="3">
        <v>5</v>
      </c>
      <c r="AA31" s="3">
        <f>54+80+55+67+53+54+185</f>
        <v>548</v>
      </c>
      <c r="AB31" s="3">
        <v>10</v>
      </c>
      <c r="AC31" s="3">
        <v>10</v>
      </c>
      <c r="AD31" s="3">
        <v>80</v>
      </c>
      <c r="AE31" s="3">
        <v>10</v>
      </c>
      <c r="AF31" s="3">
        <f>(0+30+20+10)/4</f>
        <v>15</v>
      </c>
      <c r="AG31" s="3">
        <f>(20+40+30+30)/4</f>
        <v>30</v>
      </c>
      <c r="AH31" s="3">
        <f>(0+60+40+40)/4</f>
        <v>35</v>
      </c>
      <c r="AI31" s="3">
        <v>100</v>
      </c>
      <c r="AJ31" s="3">
        <v>10</v>
      </c>
      <c r="AK31" s="6">
        <v>0.4597619091768807</v>
      </c>
      <c r="AL31" s="6">
        <v>0.19556963785718259</v>
      </c>
      <c r="AM31" s="6">
        <v>0.19408620593743625</v>
      </c>
      <c r="AN31" s="6">
        <v>0.14811140573717296</v>
      </c>
      <c r="AO31" s="6">
        <v>2.4708412913274861E-3</v>
      </c>
    </row>
    <row r="32" spans="1:41" x14ac:dyDescent="0.25">
      <c r="A32" t="s">
        <v>41</v>
      </c>
      <c r="B32">
        <v>31</v>
      </c>
      <c r="C32" t="s">
        <v>136</v>
      </c>
      <c r="D32">
        <v>3</v>
      </c>
      <c r="E32">
        <v>2</v>
      </c>
      <c r="F32">
        <v>317</v>
      </c>
      <c r="G32">
        <v>0</v>
      </c>
      <c r="H32">
        <v>1093</v>
      </c>
      <c r="I32">
        <v>181</v>
      </c>
      <c r="J32">
        <v>183</v>
      </c>
      <c r="K32">
        <v>1</v>
      </c>
      <c r="L32">
        <v>1</v>
      </c>
      <c r="M32">
        <v>0</v>
      </c>
      <c r="N32">
        <v>0</v>
      </c>
      <c r="O32">
        <v>0</v>
      </c>
      <c r="P32">
        <f t="shared" si="0"/>
        <v>0</v>
      </c>
      <c r="Q32">
        <v>0</v>
      </c>
      <c r="R32">
        <v>0</v>
      </c>
      <c r="S32">
        <v>0</v>
      </c>
      <c r="T32">
        <f t="shared" si="1"/>
        <v>0</v>
      </c>
      <c r="U32">
        <v>0</v>
      </c>
      <c r="V32">
        <v>1</v>
      </c>
      <c r="W32">
        <v>1</v>
      </c>
      <c r="X32" s="4" t="s">
        <v>95</v>
      </c>
      <c r="Y32">
        <v>0</v>
      </c>
      <c r="Z32" s="3">
        <v>11</v>
      </c>
      <c r="AA32" s="3">
        <f>200+70+30+20+50+60+45+30+20+50+40+40</f>
        <v>655</v>
      </c>
      <c r="AB32" s="3">
        <v>80</v>
      </c>
      <c r="AC32" s="3">
        <v>50</v>
      </c>
      <c r="AD32" s="3">
        <v>0</v>
      </c>
      <c r="AE32" s="3">
        <v>50</v>
      </c>
      <c r="AF32" s="3">
        <v>25</v>
      </c>
      <c r="AG32" s="3">
        <v>35</v>
      </c>
      <c r="AH32" s="3">
        <v>40</v>
      </c>
      <c r="AI32" s="3">
        <v>70</v>
      </c>
      <c r="AJ32" s="3">
        <v>10</v>
      </c>
      <c r="AK32" s="6">
        <v>0.70145670991220677</v>
      </c>
      <c r="AL32" s="6">
        <v>0.10115412820143786</v>
      </c>
      <c r="AM32" s="6">
        <v>3.3424484788672548E-2</v>
      </c>
      <c r="AN32" s="6">
        <v>0.14382911500846407</v>
      </c>
      <c r="AO32" s="6">
        <v>2.013556208921877E-2</v>
      </c>
    </row>
    <row r="33" spans="1:41" x14ac:dyDescent="0.25">
      <c r="A33" t="s">
        <v>50</v>
      </c>
      <c r="B33">
        <v>32</v>
      </c>
      <c r="C33" t="s">
        <v>136</v>
      </c>
      <c r="D33">
        <v>4</v>
      </c>
      <c r="E33">
        <v>3</v>
      </c>
      <c r="F33">
        <v>3319</v>
      </c>
      <c r="G33">
        <v>1642</v>
      </c>
      <c r="H33">
        <v>1552</v>
      </c>
      <c r="I33">
        <v>468</v>
      </c>
      <c r="J33">
        <v>131</v>
      </c>
      <c r="K33">
        <v>1</v>
      </c>
      <c r="L33">
        <v>0</v>
      </c>
      <c r="M33">
        <v>0</v>
      </c>
      <c r="N33">
        <v>1</v>
      </c>
      <c r="O33">
        <v>0</v>
      </c>
      <c r="P33">
        <f t="shared" si="0"/>
        <v>1</v>
      </c>
      <c r="Q33">
        <v>0</v>
      </c>
      <c r="R33">
        <v>0</v>
      </c>
      <c r="S33">
        <v>0</v>
      </c>
      <c r="T33">
        <f t="shared" si="1"/>
        <v>0</v>
      </c>
      <c r="U33">
        <v>0</v>
      </c>
      <c r="V33">
        <v>1</v>
      </c>
      <c r="W33">
        <v>1</v>
      </c>
      <c r="X33" s="4" t="s">
        <v>104</v>
      </c>
      <c r="Y33">
        <v>0</v>
      </c>
      <c r="Z33" s="3">
        <v>7</v>
      </c>
      <c r="AA33" s="3">
        <f>80+100+90+15+20+20+20</f>
        <v>345</v>
      </c>
      <c r="AB33" s="3">
        <v>80</v>
      </c>
      <c r="AC33" s="3">
        <v>15</v>
      </c>
      <c r="AD33" s="3">
        <v>25</v>
      </c>
      <c r="AE33" s="3">
        <v>60</v>
      </c>
      <c r="AF33" s="3">
        <v>85</v>
      </c>
      <c r="AG33" s="3">
        <v>70</v>
      </c>
      <c r="AH33" s="3">
        <v>25</v>
      </c>
      <c r="AI33" s="3">
        <v>100</v>
      </c>
      <c r="AJ33" s="3">
        <v>10</v>
      </c>
      <c r="AK33" s="6">
        <v>0.45874385785816729</v>
      </c>
      <c r="AL33" s="6">
        <v>0.29169018084047144</v>
      </c>
      <c r="AM33" s="6">
        <v>5.0414987724702646E-2</v>
      </c>
      <c r="AN33" s="6">
        <v>0.1936675281541044</v>
      </c>
      <c r="AO33" s="6">
        <v>5.4834454225541965E-3</v>
      </c>
    </row>
    <row r="34" spans="1:41" x14ac:dyDescent="0.25">
      <c r="A34" t="s">
        <v>36</v>
      </c>
      <c r="B34">
        <v>33</v>
      </c>
      <c r="C34" t="s">
        <v>136</v>
      </c>
      <c r="D34">
        <v>2</v>
      </c>
      <c r="E34">
        <v>2</v>
      </c>
      <c r="F34">
        <v>2613</v>
      </c>
      <c r="G34">
        <v>0</v>
      </c>
      <c r="H34">
        <v>552</v>
      </c>
      <c r="I34">
        <v>206</v>
      </c>
      <c r="J34">
        <v>138</v>
      </c>
      <c r="K34">
        <v>1</v>
      </c>
      <c r="L34">
        <v>1</v>
      </c>
      <c r="M34">
        <v>0</v>
      </c>
      <c r="N34">
        <v>1</v>
      </c>
      <c r="O34">
        <v>0</v>
      </c>
      <c r="P34">
        <f t="shared" si="0"/>
        <v>1</v>
      </c>
      <c r="Q34">
        <v>1</v>
      </c>
      <c r="R34">
        <v>0</v>
      </c>
      <c r="S34">
        <v>1</v>
      </c>
      <c r="T34">
        <f t="shared" si="1"/>
        <v>1</v>
      </c>
      <c r="U34">
        <v>0</v>
      </c>
      <c r="V34">
        <v>1</v>
      </c>
      <c r="W34">
        <v>0</v>
      </c>
      <c r="X34" s="4">
        <v>0</v>
      </c>
      <c r="Y34">
        <v>0</v>
      </c>
      <c r="Z34" s="3">
        <v>8</v>
      </c>
      <c r="AA34" s="3">
        <f>25+10+30+70+40+50+20+15+20+10+5</f>
        <v>295</v>
      </c>
      <c r="AB34" s="3">
        <v>30</v>
      </c>
      <c r="AC34" s="3">
        <v>0</v>
      </c>
      <c r="AD34" s="3">
        <v>50</v>
      </c>
      <c r="AE34" s="3">
        <v>50</v>
      </c>
      <c r="AF34" s="3">
        <v>35</v>
      </c>
      <c r="AG34" s="3">
        <v>20</v>
      </c>
      <c r="AH34" s="3">
        <v>30</v>
      </c>
      <c r="AI34" s="3">
        <v>75</v>
      </c>
      <c r="AJ34" s="3">
        <v>20</v>
      </c>
      <c r="AK34" s="6">
        <v>0.52083221660107981</v>
      </c>
      <c r="AL34" s="6">
        <v>0.207619779931351</v>
      </c>
      <c r="AM34" s="6">
        <v>0.13108927142231333</v>
      </c>
      <c r="AN34" s="6">
        <v>0.14045873204525586</v>
      </c>
      <c r="AO34" s="6">
        <v>0</v>
      </c>
    </row>
    <row r="35" spans="1:41" x14ac:dyDescent="0.25">
      <c r="A35" t="s">
        <v>42</v>
      </c>
      <c r="B35">
        <v>34</v>
      </c>
      <c r="C35" t="s">
        <v>137</v>
      </c>
      <c r="D35">
        <v>2</v>
      </c>
      <c r="E35">
        <v>3</v>
      </c>
      <c r="F35">
        <v>7314</v>
      </c>
      <c r="G35">
        <v>3097</v>
      </c>
      <c r="H35">
        <v>236</v>
      </c>
      <c r="I35">
        <v>108</v>
      </c>
      <c r="J35">
        <v>108</v>
      </c>
      <c r="K35">
        <v>1</v>
      </c>
      <c r="L35">
        <v>1</v>
      </c>
      <c r="M35">
        <v>0</v>
      </c>
      <c r="N35">
        <v>1</v>
      </c>
      <c r="O35">
        <v>0</v>
      </c>
      <c r="P35">
        <f t="shared" si="0"/>
        <v>1</v>
      </c>
      <c r="Q35">
        <v>1</v>
      </c>
      <c r="R35">
        <v>0</v>
      </c>
      <c r="S35">
        <v>1</v>
      </c>
      <c r="T35">
        <f t="shared" si="1"/>
        <v>1</v>
      </c>
      <c r="U35">
        <v>0</v>
      </c>
      <c r="V35">
        <v>0</v>
      </c>
      <c r="W35">
        <v>1</v>
      </c>
      <c r="X35" s="4" t="s">
        <v>95</v>
      </c>
      <c r="Y35">
        <v>0</v>
      </c>
      <c r="Z35" s="3">
        <v>7</v>
      </c>
      <c r="AA35" s="3"/>
      <c r="AB35" s="3">
        <v>90</v>
      </c>
      <c r="AC35" s="3">
        <v>0</v>
      </c>
      <c r="AD35" s="3">
        <v>10</v>
      </c>
      <c r="AE35" s="3">
        <v>90</v>
      </c>
      <c r="AF35" s="3">
        <v>35</v>
      </c>
      <c r="AG35" s="3">
        <v>35</v>
      </c>
      <c r="AH35" s="3">
        <v>25</v>
      </c>
      <c r="AI35" s="3">
        <v>90</v>
      </c>
      <c r="AJ35" s="3">
        <v>45</v>
      </c>
      <c r="AK35" s="6">
        <v>0.19190020734399038</v>
      </c>
      <c r="AL35" s="6">
        <v>0.4307315006799991</v>
      </c>
      <c r="AM35" s="6">
        <v>1.7425813212048245E-2</v>
      </c>
      <c r="AN35" s="6">
        <v>0.35994247876396229</v>
      </c>
      <c r="AO35" s="6">
        <v>0</v>
      </c>
    </row>
    <row r="36" spans="1:41" x14ac:dyDescent="0.25">
      <c r="A36" t="s">
        <v>14</v>
      </c>
      <c r="B36">
        <v>35</v>
      </c>
      <c r="C36" t="s">
        <v>137</v>
      </c>
      <c r="D36">
        <v>2</v>
      </c>
      <c r="E36">
        <v>2</v>
      </c>
      <c r="F36">
        <v>4137</v>
      </c>
      <c r="G36">
        <v>275</v>
      </c>
      <c r="H36">
        <v>464</v>
      </c>
      <c r="I36">
        <v>250</v>
      </c>
      <c r="J36">
        <v>115</v>
      </c>
      <c r="K36">
        <v>1</v>
      </c>
      <c r="L36">
        <v>0</v>
      </c>
      <c r="M36">
        <v>1</v>
      </c>
      <c r="N36">
        <v>0</v>
      </c>
      <c r="O36">
        <v>0</v>
      </c>
      <c r="P36">
        <f t="shared" si="0"/>
        <v>1</v>
      </c>
      <c r="Q36">
        <v>1</v>
      </c>
      <c r="R36">
        <v>1</v>
      </c>
      <c r="S36">
        <v>0</v>
      </c>
      <c r="T36">
        <f t="shared" si="1"/>
        <v>1</v>
      </c>
      <c r="U36">
        <v>0</v>
      </c>
      <c r="V36">
        <v>0</v>
      </c>
      <c r="W36">
        <v>1</v>
      </c>
      <c r="X36" s="4" t="s">
        <v>105</v>
      </c>
      <c r="Y36">
        <v>0</v>
      </c>
      <c r="Z36" s="3">
        <v>6</v>
      </c>
      <c r="AA36" s="3">
        <f>40+60+100+30+10+15+25</f>
        <v>280</v>
      </c>
      <c r="AB36" s="3">
        <v>20</v>
      </c>
      <c r="AC36" s="3">
        <v>30</v>
      </c>
      <c r="AD36" s="3">
        <v>30</v>
      </c>
      <c r="AE36" s="3">
        <v>40</v>
      </c>
      <c r="AF36" s="3">
        <v>65</v>
      </c>
      <c r="AG36" s="3">
        <v>35</v>
      </c>
      <c r="AH36" s="3">
        <v>35</v>
      </c>
      <c r="AI36" s="3">
        <v>10</v>
      </c>
      <c r="AJ36" s="3">
        <v>10</v>
      </c>
      <c r="AK36" s="6">
        <v>0</v>
      </c>
      <c r="AL36" s="6">
        <v>0.56361278654120139</v>
      </c>
      <c r="AM36" s="6">
        <v>2.5277903375790202E-2</v>
      </c>
      <c r="AN36" s="6">
        <v>0.41110931008300844</v>
      </c>
      <c r="AO36" s="6">
        <v>0</v>
      </c>
    </row>
    <row r="37" spans="1:41" x14ac:dyDescent="0.25">
      <c r="A37" t="s">
        <v>59</v>
      </c>
      <c r="B37">
        <v>36</v>
      </c>
      <c r="C37" t="s">
        <v>137</v>
      </c>
      <c r="D37">
        <v>2</v>
      </c>
      <c r="E37">
        <v>3</v>
      </c>
      <c r="F37">
        <v>8957</v>
      </c>
      <c r="G37">
        <v>3451</v>
      </c>
      <c r="H37">
        <v>260</v>
      </c>
      <c r="I37">
        <v>101</v>
      </c>
      <c r="J37">
        <v>71</v>
      </c>
      <c r="K37">
        <v>1</v>
      </c>
      <c r="L37">
        <v>0</v>
      </c>
      <c r="M37">
        <v>1</v>
      </c>
      <c r="N37">
        <v>1</v>
      </c>
      <c r="O37">
        <v>0</v>
      </c>
      <c r="P37">
        <f t="shared" si="0"/>
        <v>2</v>
      </c>
      <c r="Q37">
        <v>0</v>
      </c>
      <c r="R37">
        <v>0</v>
      </c>
      <c r="S37">
        <v>0</v>
      </c>
      <c r="T37">
        <f t="shared" si="1"/>
        <v>0</v>
      </c>
      <c r="U37">
        <v>0</v>
      </c>
      <c r="V37">
        <v>0</v>
      </c>
      <c r="W37">
        <v>0</v>
      </c>
      <c r="X37" s="4">
        <v>0</v>
      </c>
      <c r="Y37">
        <v>0</v>
      </c>
      <c r="Z37" s="3">
        <v>3</v>
      </c>
      <c r="AA37" s="3">
        <f>120+100+180</f>
        <v>400</v>
      </c>
      <c r="AB37" s="3">
        <v>20</v>
      </c>
      <c r="AC37" s="3">
        <v>60</v>
      </c>
      <c r="AD37" s="3">
        <v>0</v>
      </c>
      <c r="AE37" s="3">
        <v>40</v>
      </c>
      <c r="AF37" s="3">
        <v>25</v>
      </c>
      <c r="AG37" s="3">
        <v>25</v>
      </c>
      <c r="AH37" s="3">
        <v>15</v>
      </c>
      <c r="AI37" s="3">
        <v>100</v>
      </c>
      <c r="AJ37" s="3">
        <v>60</v>
      </c>
      <c r="AK37" s="6">
        <v>0.2426262972177177</v>
      </c>
      <c r="AL37" s="6">
        <v>0.40498037596231645</v>
      </c>
      <c r="AM37" s="6">
        <v>9.6970276885267367E-2</v>
      </c>
      <c r="AN37" s="6">
        <v>0.25238963367343853</v>
      </c>
      <c r="AO37" s="6">
        <v>3.0334162612599001E-3</v>
      </c>
    </row>
    <row r="38" spans="1:41" x14ac:dyDescent="0.25">
      <c r="A38" t="s">
        <v>22</v>
      </c>
      <c r="B38">
        <v>37</v>
      </c>
      <c r="C38" t="s">
        <v>136</v>
      </c>
      <c r="D38">
        <v>2</v>
      </c>
      <c r="E38">
        <v>3</v>
      </c>
      <c r="F38">
        <v>517</v>
      </c>
      <c r="G38">
        <v>517</v>
      </c>
      <c r="H38">
        <v>861</v>
      </c>
      <c r="I38">
        <v>230</v>
      </c>
      <c r="J38">
        <v>182</v>
      </c>
      <c r="K38">
        <v>1</v>
      </c>
      <c r="L38">
        <v>1</v>
      </c>
      <c r="M38">
        <v>1</v>
      </c>
      <c r="N38">
        <v>1</v>
      </c>
      <c r="O38">
        <v>0</v>
      </c>
      <c r="P38">
        <f t="shared" si="0"/>
        <v>2</v>
      </c>
      <c r="Q38">
        <v>1</v>
      </c>
      <c r="R38">
        <v>0</v>
      </c>
      <c r="S38">
        <v>1</v>
      </c>
      <c r="T38">
        <f t="shared" si="1"/>
        <v>1</v>
      </c>
      <c r="U38">
        <v>0</v>
      </c>
      <c r="V38">
        <v>1</v>
      </c>
      <c r="W38">
        <v>0</v>
      </c>
      <c r="X38" s="4">
        <v>0</v>
      </c>
      <c r="Y38">
        <v>0</v>
      </c>
      <c r="Z38" s="3">
        <v>7</v>
      </c>
      <c r="AA38" s="3">
        <f>35+20+80+100+50+40+90+130+40+30+20</f>
        <v>635</v>
      </c>
      <c r="AB38" s="3">
        <v>30</v>
      </c>
      <c r="AC38" s="3">
        <v>5</v>
      </c>
      <c r="AD38" s="3">
        <v>45</v>
      </c>
      <c r="AE38" s="3">
        <v>50</v>
      </c>
      <c r="AF38" s="3">
        <v>85</v>
      </c>
      <c r="AG38" s="3">
        <v>50</v>
      </c>
      <c r="AH38" s="3">
        <v>35</v>
      </c>
      <c r="AI38" s="3">
        <v>50</v>
      </c>
      <c r="AJ38" s="3">
        <v>20</v>
      </c>
      <c r="AK38" s="6">
        <v>0.34869424840393376</v>
      </c>
      <c r="AL38" s="6">
        <v>0.23948855017615966</v>
      </c>
      <c r="AM38" s="6">
        <v>0.17881699547587465</v>
      </c>
      <c r="AN38" s="6">
        <v>0.22900533461476286</v>
      </c>
      <c r="AO38" s="6">
        <v>3.9948713292690761E-3</v>
      </c>
    </row>
    <row r="39" spans="1:41" x14ac:dyDescent="0.25">
      <c r="A39" t="s">
        <v>24</v>
      </c>
      <c r="B39">
        <v>38</v>
      </c>
      <c r="C39" t="s">
        <v>137</v>
      </c>
      <c r="D39">
        <v>2</v>
      </c>
      <c r="E39">
        <v>2</v>
      </c>
      <c r="F39">
        <v>6615</v>
      </c>
      <c r="G39">
        <v>1771</v>
      </c>
      <c r="H39">
        <v>280</v>
      </c>
      <c r="I39">
        <v>129</v>
      </c>
      <c r="J39">
        <v>99</v>
      </c>
      <c r="K39">
        <v>1</v>
      </c>
      <c r="L39">
        <v>0</v>
      </c>
      <c r="M39">
        <v>0</v>
      </c>
      <c r="N39">
        <v>1</v>
      </c>
      <c r="O39">
        <v>0</v>
      </c>
      <c r="P39">
        <f t="shared" si="0"/>
        <v>1</v>
      </c>
      <c r="Q39">
        <v>1</v>
      </c>
      <c r="R39">
        <v>0</v>
      </c>
      <c r="S39">
        <v>1</v>
      </c>
      <c r="T39">
        <f t="shared" si="1"/>
        <v>1</v>
      </c>
      <c r="U39">
        <v>0</v>
      </c>
      <c r="V39">
        <v>1</v>
      </c>
      <c r="W39">
        <v>1</v>
      </c>
      <c r="X39" s="4" t="s">
        <v>106</v>
      </c>
      <c r="Y39">
        <v>0</v>
      </c>
      <c r="Z39" s="3">
        <v>6</v>
      </c>
      <c r="AA39" s="3">
        <f>27+40+40+56+42+56+63+52+21+35</f>
        <v>432</v>
      </c>
      <c r="AB39" s="3">
        <v>10</v>
      </c>
      <c r="AC39" s="3">
        <v>10</v>
      </c>
      <c r="AD39" s="3">
        <v>20</v>
      </c>
      <c r="AE39" s="3">
        <v>70</v>
      </c>
      <c r="AF39" s="3">
        <f>(60+70+70+50)/4</f>
        <v>62.5</v>
      </c>
      <c r="AG39" s="3">
        <f>(10+60+40+30)/4</f>
        <v>35</v>
      </c>
      <c r="AH39" s="3">
        <f>(40+60+40+30)/4</f>
        <v>42.5</v>
      </c>
      <c r="AI39" s="3">
        <v>60</v>
      </c>
      <c r="AJ39" s="3">
        <v>10</v>
      </c>
      <c r="AK39" s="6">
        <v>0.24534415971394516</v>
      </c>
      <c r="AL39" s="6">
        <v>0.49568157119820516</v>
      </c>
      <c r="AM39" s="6">
        <v>2.8195768772348032E-2</v>
      </c>
      <c r="AN39" s="6">
        <v>0.22878251419757414</v>
      </c>
      <c r="AO39" s="6">
        <v>1.9959861179275049E-3</v>
      </c>
    </row>
    <row r="40" spans="1:41" x14ac:dyDescent="0.25">
      <c r="A40" t="s">
        <v>34</v>
      </c>
      <c r="B40">
        <v>39</v>
      </c>
      <c r="C40" t="s">
        <v>135</v>
      </c>
      <c r="D40">
        <v>2</v>
      </c>
      <c r="E40">
        <v>2</v>
      </c>
      <c r="F40">
        <v>0</v>
      </c>
      <c r="G40">
        <v>0</v>
      </c>
      <c r="H40">
        <v>567</v>
      </c>
      <c r="I40">
        <v>121</v>
      </c>
      <c r="J40">
        <v>101</v>
      </c>
      <c r="K40">
        <v>0</v>
      </c>
      <c r="L40">
        <v>1</v>
      </c>
      <c r="M40">
        <v>0</v>
      </c>
      <c r="N40">
        <v>0</v>
      </c>
      <c r="O40">
        <v>1</v>
      </c>
      <c r="P40">
        <f t="shared" si="0"/>
        <v>1</v>
      </c>
      <c r="Q40">
        <v>1</v>
      </c>
      <c r="R40">
        <v>0</v>
      </c>
      <c r="S40">
        <v>0</v>
      </c>
      <c r="T40">
        <f t="shared" si="1"/>
        <v>0</v>
      </c>
      <c r="U40">
        <v>0</v>
      </c>
      <c r="V40">
        <v>0</v>
      </c>
      <c r="W40">
        <v>1</v>
      </c>
      <c r="X40" s="4" t="s">
        <v>98</v>
      </c>
      <c r="Y40">
        <v>1</v>
      </c>
      <c r="Z40" s="3">
        <v>11</v>
      </c>
      <c r="AA40" s="3">
        <f>350+80+30+50+30+15+110+40+20+30+50</f>
        <v>805</v>
      </c>
      <c r="AB40" s="3">
        <v>90</v>
      </c>
      <c r="AC40" s="3">
        <v>15</v>
      </c>
      <c r="AD40" s="3">
        <v>0</v>
      </c>
      <c r="AE40" s="3">
        <v>85</v>
      </c>
      <c r="AF40" s="3">
        <v>25</v>
      </c>
      <c r="AG40" s="3">
        <v>20</v>
      </c>
      <c r="AH40" s="3">
        <v>30</v>
      </c>
      <c r="AI40" s="3">
        <v>100</v>
      </c>
      <c r="AJ40" s="3">
        <v>60</v>
      </c>
      <c r="AK40" s="6">
        <v>0.71920359140598633</v>
      </c>
      <c r="AL40" s="6">
        <v>0.15359600773093088</v>
      </c>
      <c r="AM40" s="6">
        <v>5.0212191555287403E-2</v>
      </c>
      <c r="AN40" s="6">
        <v>6.1855627933612163E-2</v>
      </c>
      <c r="AO40" s="6">
        <v>1.513258137418319E-2</v>
      </c>
    </row>
    <row r="41" spans="1:41" x14ac:dyDescent="0.25">
      <c r="A41" t="s">
        <v>31</v>
      </c>
      <c r="B41">
        <v>40</v>
      </c>
      <c r="C41" t="s">
        <v>137</v>
      </c>
      <c r="D41">
        <v>1</v>
      </c>
      <c r="E41">
        <v>3</v>
      </c>
      <c r="F41">
        <v>8762</v>
      </c>
      <c r="G41">
        <v>3460</v>
      </c>
      <c r="H41">
        <v>353</v>
      </c>
      <c r="I41">
        <v>239</v>
      </c>
      <c r="J41">
        <v>58</v>
      </c>
      <c r="K41">
        <v>1</v>
      </c>
      <c r="L41">
        <v>1</v>
      </c>
      <c r="M41">
        <v>0</v>
      </c>
      <c r="N41">
        <v>0</v>
      </c>
      <c r="O41">
        <v>1</v>
      </c>
      <c r="P41">
        <f t="shared" si="0"/>
        <v>2</v>
      </c>
      <c r="Q41">
        <v>0</v>
      </c>
      <c r="R41">
        <v>0</v>
      </c>
      <c r="S41">
        <v>0</v>
      </c>
      <c r="T41">
        <f t="shared" si="1"/>
        <v>0</v>
      </c>
      <c r="U41">
        <v>1</v>
      </c>
      <c r="V41">
        <v>0</v>
      </c>
      <c r="W41">
        <v>1</v>
      </c>
      <c r="X41" s="4" t="s">
        <v>107</v>
      </c>
      <c r="Y41">
        <v>1</v>
      </c>
      <c r="Z41" s="3">
        <v>1</v>
      </c>
      <c r="AA41" s="3">
        <f>20+15+15+35</f>
        <v>85</v>
      </c>
      <c r="AB41" s="3">
        <v>10</v>
      </c>
      <c r="AC41" s="3">
        <v>30</v>
      </c>
      <c r="AD41" s="3">
        <v>40</v>
      </c>
      <c r="AE41" s="3">
        <v>30</v>
      </c>
      <c r="AF41" s="3">
        <v>30</v>
      </c>
      <c r="AG41" s="3">
        <v>30</v>
      </c>
      <c r="AH41" s="3">
        <v>20</v>
      </c>
      <c r="AI41" s="3">
        <v>30</v>
      </c>
      <c r="AJ41" s="3">
        <v>10</v>
      </c>
      <c r="AK41" s="6">
        <v>0.16625447310609723</v>
      </c>
      <c r="AL41" s="6">
        <v>0.4646365558119292</v>
      </c>
      <c r="AM41" s="6">
        <v>5.3953604045484063E-2</v>
      </c>
      <c r="AN41" s="6">
        <v>0.31082906171850172</v>
      </c>
      <c r="AO41" s="6">
        <v>4.3263053179877584E-3</v>
      </c>
    </row>
    <row r="42" spans="1:41" x14ac:dyDescent="0.25">
      <c r="A42" t="s">
        <v>30</v>
      </c>
      <c r="B42">
        <v>41</v>
      </c>
      <c r="C42" t="s">
        <v>135</v>
      </c>
      <c r="D42">
        <v>2</v>
      </c>
      <c r="F42">
        <v>275</v>
      </c>
      <c r="G42">
        <v>0</v>
      </c>
      <c r="H42">
        <v>4520</v>
      </c>
      <c r="I42">
        <v>2686</v>
      </c>
      <c r="J42">
        <v>217</v>
      </c>
      <c r="K42">
        <v>1</v>
      </c>
      <c r="L42">
        <v>1</v>
      </c>
      <c r="M42">
        <v>0</v>
      </c>
      <c r="N42">
        <v>0</v>
      </c>
      <c r="O42">
        <v>0</v>
      </c>
      <c r="P42">
        <f t="shared" si="0"/>
        <v>1</v>
      </c>
      <c r="Q42">
        <v>0</v>
      </c>
      <c r="R42">
        <v>0</v>
      </c>
      <c r="S42">
        <v>0</v>
      </c>
      <c r="T42">
        <f t="shared" si="1"/>
        <v>0</v>
      </c>
      <c r="U42">
        <v>1</v>
      </c>
      <c r="V42">
        <v>0</v>
      </c>
      <c r="W42">
        <v>0</v>
      </c>
      <c r="X42" s="4">
        <v>0</v>
      </c>
      <c r="Y42">
        <v>1</v>
      </c>
      <c r="Z42" s="3">
        <v>4</v>
      </c>
      <c r="AA42" s="3">
        <f>20+20+30+20</f>
        <v>90</v>
      </c>
      <c r="AB42" s="3">
        <v>50</v>
      </c>
      <c r="AC42" s="3">
        <v>15</v>
      </c>
      <c r="AD42" s="3">
        <v>15</v>
      </c>
      <c r="AE42" s="3">
        <v>70</v>
      </c>
      <c r="AF42" s="3">
        <v>50</v>
      </c>
      <c r="AG42" s="3">
        <v>55</v>
      </c>
      <c r="AH42" s="3">
        <v>50</v>
      </c>
      <c r="AI42" s="3">
        <v>50</v>
      </c>
      <c r="AJ42" s="3">
        <v>10</v>
      </c>
      <c r="AK42" s="6">
        <v>0.19842987237416734</v>
      </c>
      <c r="AL42" s="6">
        <v>0.24596043205747853</v>
      </c>
      <c r="AM42" s="6">
        <v>0.22192731047548719</v>
      </c>
      <c r="AN42" s="6">
        <v>0.32726326270583711</v>
      </c>
      <c r="AO42" s="6">
        <v>6.4191223870298016E-3</v>
      </c>
    </row>
    <row r="43" spans="1:41" x14ac:dyDescent="0.25">
      <c r="A43" t="s">
        <v>19</v>
      </c>
      <c r="B43">
        <v>42</v>
      </c>
      <c r="C43" t="s">
        <v>138</v>
      </c>
      <c r="D43">
        <v>2</v>
      </c>
      <c r="E43">
        <v>3</v>
      </c>
      <c r="F43">
        <v>3480</v>
      </c>
      <c r="G43">
        <v>1018</v>
      </c>
      <c r="H43">
        <v>840</v>
      </c>
      <c r="I43">
        <v>256</v>
      </c>
      <c r="J43">
        <v>67</v>
      </c>
      <c r="K43">
        <v>1</v>
      </c>
      <c r="L43">
        <v>1</v>
      </c>
      <c r="M43">
        <v>1</v>
      </c>
      <c r="N43">
        <v>1</v>
      </c>
      <c r="O43">
        <v>1</v>
      </c>
      <c r="P43">
        <f t="shared" si="0"/>
        <v>4</v>
      </c>
      <c r="Q43">
        <v>1</v>
      </c>
      <c r="R43">
        <v>1</v>
      </c>
      <c r="S43">
        <v>0</v>
      </c>
      <c r="T43">
        <f t="shared" si="1"/>
        <v>1</v>
      </c>
      <c r="U43">
        <v>1</v>
      </c>
      <c r="V43">
        <v>1</v>
      </c>
      <c r="W43">
        <v>1</v>
      </c>
      <c r="X43" s="4" t="s">
        <v>108</v>
      </c>
      <c r="Y43">
        <v>1</v>
      </c>
      <c r="Z43" s="3">
        <v>4</v>
      </c>
      <c r="AA43" s="3">
        <f>50+50+50+150</f>
        <v>300</v>
      </c>
      <c r="AB43" s="3">
        <v>10</v>
      </c>
      <c r="AC43" s="3">
        <v>20</v>
      </c>
      <c r="AD43" s="3">
        <v>50</v>
      </c>
      <c r="AE43" s="3">
        <v>30</v>
      </c>
      <c r="AF43" s="3">
        <v>35</v>
      </c>
      <c r="AG43" s="3">
        <v>25</v>
      </c>
      <c r="AH43" s="3">
        <v>30</v>
      </c>
      <c r="AI43" s="3">
        <v>30</v>
      </c>
      <c r="AJ43" s="3">
        <v>10</v>
      </c>
      <c r="AK43" s="6">
        <v>0.26002880609828977</v>
      </c>
      <c r="AL43" s="6">
        <v>0.33451919025599347</v>
      </c>
      <c r="AM43" s="6">
        <v>0.22154075604549037</v>
      </c>
      <c r="AN43" s="6">
        <v>0.16524017128522092</v>
      </c>
      <c r="AO43" s="6">
        <v>1.867107631500544E-2</v>
      </c>
    </row>
    <row r="44" spans="1:41" x14ac:dyDescent="0.25">
      <c r="A44" t="s">
        <v>7</v>
      </c>
      <c r="B44">
        <v>43</v>
      </c>
      <c r="C44" t="s">
        <v>138</v>
      </c>
      <c r="D44">
        <v>1</v>
      </c>
      <c r="E44">
        <v>3</v>
      </c>
      <c r="F44">
        <v>4156</v>
      </c>
      <c r="G44">
        <v>340</v>
      </c>
      <c r="H44">
        <v>662</v>
      </c>
      <c r="I44">
        <v>257</v>
      </c>
      <c r="J44">
        <v>140</v>
      </c>
      <c r="K44">
        <v>1</v>
      </c>
      <c r="L44">
        <v>1</v>
      </c>
      <c r="M44">
        <v>1</v>
      </c>
      <c r="N44">
        <v>1</v>
      </c>
      <c r="O44">
        <v>1</v>
      </c>
      <c r="P44">
        <f t="shared" si="0"/>
        <v>3</v>
      </c>
      <c r="Q44">
        <v>0</v>
      </c>
      <c r="R44">
        <v>0</v>
      </c>
      <c r="S44">
        <v>0</v>
      </c>
      <c r="T44">
        <f t="shared" si="1"/>
        <v>0</v>
      </c>
      <c r="U44">
        <v>0</v>
      </c>
      <c r="V44">
        <v>1</v>
      </c>
      <c r="W44">
        <v>0</v>
      </c>
      <c r="X44" s="4">
        <v>0</v>
      </c>
      <c r="Y44">
        <v>0</v>
      </c>
      <c r="Z44" s="3">
        <v>11</v>
      </c>
      <c r="AA44" s="3"/>
      <c r="AB44" s="3">
        <v>50</v>
      </c>
      <c r="AC44" s="3">
        <v>15</v>
      </c>
      <c r="AD44" s="3">
        <v>25</v>
      </c>
      <c r="AE44" s="3">
        <v>60</v>
      </c>
      <c r="AF44" s="3">
        <f>(60+50+50+70)/4</f>
        <v>57.5</v>
      </c>
      <c r="AG44" s="3">
        <f>(30+30+40+60)/4</f>
        <v>40</v>
      </c>
      <c r="AH44" s="3">
        <f>(20+40+30+40)/4</f>
        <v>32.5</v>
      </c>
      <c r="AI44" s="3">
        <f>(60+30+30+40)/4</f>
        <v>40</v>
      </c>
      <c r="AJ44" s="3">
        <f>(20+40+50+30)/4</f>
        <v>35</v>
      </c>
      <c r="AK44" s="6">
        <v>0.22666754243204912</v>
      </c>
      <c r="AL44" s="6">
        <v>0.38179235116245691</v>
      </c>
      <c r="AM44" s="6">
        <v>0.15329786483534394</v>
      </c>
      <c r="AN44" s="6">
        <v>0.22527361586497643</v>
      </c>
      <c r="AO44" s="6">
        <v>1.2968625705173584E-2</v>
      </c>
    </row>
    <row r="45" spans="1:41" x14ac:dyDescent="0.25">
      <c r="A45" t="s">
        <v>51</v>
      </c>
      <c r="B45">
        <v>44</v>
      </c>
      <c r="C45" t="s">
        <v>136</v>
      </c>
      <c r="D45">
        <v>3</v>
      </c>
      <c r="E45">
        <v>1</v>
      </c>
      <c r="F45">
        <v>512</v>
      </c>
      <c r="G45">
        <v>0</v>
      </c>
      <c r="H45">
        <v>636</v>
      </c>
      <c r="I45">
        <v>102</v>
      </c>
      <c r="J45">
        <v>104</v>
      </c>
      <c r="K45">
        <v>0</v>
      </c>
      <c r="L45">
        <v>1</v>
      </c>
      <c r="M45">
        <v>0</v>
      </c>
      <c r="N45">
        <v>0</v>
      </c>
      <c r="O45">
        <v>1</v>
      </c>
      <c r="P45">
        <f t="shared" si="0"/>
        <v>1</v>
      </c>
      <c r="Q45">
        <v>1</v>
      </c>
      <c r="R45">
        <v>0</v>
      </c>
      <c r="S45">
        <v>1</v>
      </c>
      <c r="T45">
        <f t="shared" si="1"/>
        <v>1</v>
      </c>
      <c r="U45">
        <v>0</v>
      </c>
      <c r="V45">
        <v>1</v>
      </c>
      <c r="W45">
        <v>1</v>
      </c>
      <c r="X45" s="4" t="s">
        <v>98</v>
      </c>
      <c r="Y45">
        <v>0</v>
      </c>
      <c r="Z45" s="3">
        <v>15</v>
      </c>
      <c r="AA45" s="3"/>
      <c r="AB45" s="3">
        <v>80</v>
      </c>
      <c r="AC45" s="3">
        <v>30</v>
      </c>
      <c r="AD45" s="3">
        <v>0</v>
      </c>
      <c r="AE45" s="3">
        <v>70</v>
      </c>
      <c r="AF45" s="3">
        <v>35</v>
      </c>
      <c r="AG45" s="3">
        <v>25</v>
      </c>
      <c r="AH45" s="3">
        <v>20</v>
      </c>
      <c r="AI45" s="3">
        <v>85</v>
      </c>
      <c r="AJ45" s="3">
        <v>50</v>
      </c>
      <c r="AK45" s="6">
        <v>0.72880954484532112</v>
      </c>
      <c r="AL45" s="6">
        <v>8.8711269180954677E-2</v>
      </c>
      <c r="AM45" s="6">
        <v>6.6287198786404572E-2</v>
      </c>
      <c r="AN45" s="6">
        <v>0.11619198718731966</v>
      </c>
      <c r="AO45" s="6">
        <v>0</v>
      </c>
    </row>
    <row r="46" spans="1:41" x14ac:dyDescent="0.25">
      <c r="A46" t="s">
        <v>32</v>
      </c>
      <c r="B46">
        <v>45</v>
      </c>
      <c r="C46" t="s">
        <v>135</v>
      </c>
      <c r="D46">
        <v>3</v>
      </c>
      <c r="E46">
        <v>2</v>
      </c>
      <c r="F46">
        <v>0</v>
      </c>
      <c r="G46">
        <v>0</v>
      </c>
      <c r="H46">
        <v>363</v>
      </c>
      <c r="I46">
        <v>137</v>
      </c>
      <c r="J46">
        <v>83</v>
      </c>
      <c r="K46">
        <v>0</v>
      </c>
      <c r="L46">
        <v>1</v>
      </c>
      <c r="M46">
        <v>0</v>
      </c>
      <c r="N46">
        <v>0</v>
      </c>
      <c r="O46">
        <v>0</v>
      </c>
      <c r="P46">
        <f t="shared" si="0"/>
        <v>0</v>
      </c>
      <c r="Q46">
        <v>1</v>
      </c>
      <c r="R46">
        <v>0</v>
      </c>
      <c r="S46">
        <v>1</v>
      </c>
      <c r="T46">
        <f t="shared" si="1"/>
        <v>1</v>
      </c>
      <c r="U46">
        <v>0</v>
      </c>
      <c r="V46">
        <v>1</v>
      </c>
      <c r="W46">
        <v>0</v>
      </c>
      <c r="X46" s="4">
        <v>0</v>
      </c>
      <c r="Y46">
        <v>0</v>
      </c>
      <c r="Z46" s="3">
        <v>17</v>
      </c>
      <c r="AA46" s="3"/>
      <c r="AB46" s="3">
        <v>80</v>
      </c>
      <c r="AC46" s="3">
        <v>10</v>
      </c>
      <c r="AD46" s="3">
        <v>10</v>
      </c>
      <c r="AE46" s="3">
        <v>80</v>
      </c>
      <c r="AF46" s="3">
        <v>20</v>
      </c>
      <c r="AG46" s="3">
        <v>30</v>
      </c>
      <c r="AH46" s="3">
        <v>55</v>
      </c>
      <c r="AI46" s="3">
        <v>85</v>
      </c>
      <c r="AJ46" s="3">
        <v>40</v>
      </c>
      <c r="AK46" s="6">
        <v>0.64247947091926083</v>
      </c>
      <c r="AL46" s="6">
        <v>0.1629299206038865</v>
      </c>
      <c r="AM46" s="6">
        <v>0.11047238137336575</v>
      </c>
      <c r="AN46" s="6">
        <v>8.4118227103486973E-2</v>
      </c>
      <c r="AO46" s="6">
        <v>0</v>
      </c>
    </row>
    <row r="47" spans="1:41" x14ac:dyDescent="0.25">
      <c r="A47" t="s">
        <v>9</v>
      </c>
      <c r="B47">
        <v>46</v>
      </c>
      <c r="C47" t="s">
        <v>135</v>
      </c>
      <c r="D47">
        <v>2</v>
      </c>
      <c r="E47">
        <v>2</v>
      </c>
      <c r="F47">
        <v>0</v>
      </c>
      <c r="G47">
        <v>0</v>
      </c>
      <c r="H47">
        <v>1222</v>
      </c>
      <c r="I47">
        <v>233</v>
      </c>
      <c r="J47">
        <v>188</v>
      </c>
      <c r="K47">
        <v>0</v>
      </c>
      <c r="L47">
        <v>1</v>
      </c>
      <c r="M47">
        <v>0</v>
      </c>
      <c r="N47">
        <v>1</v>
      </c>
      <c r="O47">
        <v>1</v>
      </c>
      <c r="P47">
        <f t="shared" si="0"/>
        <v>2</v>
      </c>
      <c r="Q47">
        <v>1</v>
      </c>
      <c r="R47">
        <v>0</v>
      </c>
      <c r="S47">
        <v>0</v>
      </c>
      <c r="T47">
        <f t="shared" si="1"/>
        <v>0</v>
      </c>
      <c r="U47">
        <v>0</v>
      </c>
      <c r="V47">
        <v>1</v>
      </c>
      <c r="W47">
        <v>0</v>
      </c>
      <c r="X47" s="4" t="s">
        <v>109</v>
      </c>
      <c r="Y47">
        <v>0</v>
      </c>
      <c r="Z47" s="3">
        <v>27</v>
      </c>
      <c r="AA47" s="3">
        <f>20+150+50+40+20+15+15+70+60+40+10+30+30+30+25+90+50+40</f>
        <v>785</v>
      </c>
      <c r="AB47" s="3">
        <v>80</v>
      </c>
      <c r="AC47" s="3">
        <v>5</v>
      </c>
      <c r="AD47" s="3">
        <v>35</v>
      </c>
      <c r="AE47" s="3">
        <v>60</v>
      </c>
      <c r="AF47" s="3">
        <v>25</v>
      </c>
      <c r="AG47" s="3">
        <v>30</v>
      </c>
      <c r="AH47" s="3">
        <v>20</v>
      </c>
      <c r="AI47" s="3">
        <v>80</v>
      </c>
      <c r="AJ47" s="3">
        <v>50</v>
      </c>
      <c r="AK47" s="6">
        <v>0.81876497943280824</v>
      </c>
      <c r="AL47" s="6">
        <v>7.7908063151610848E-2</v>
      </c>
      <c r="AM47" s="6">
        <v>7.369925096212776E-2</v>
      </c>
      <c r="AN47" s="6">
        <v>2.031639387982543E-2</v>
      </c>
      <c r="AO47" s="6">
        <v>9.3113125736277204E-3</v>
      </c>
    </row>
    <row r="48" spans="1:41" x14ac:dyDescent="0.25">
      <c r="A48" t="s">
        <v>18</v>
      </c>
      <c r="B48">
        <v>47</v>
      </c>
      <c r="C48" t="s">
        <v>135</v>
      </c>
      <c r="D48">
        <v>2</v>
      </c>
      <c r="E48">
        <v>2</v>
      </c>
      <c r="F48">
        <v>0</v>
      </c>
      <c r="G48">
        <v>0</v>
      </c>
      <c r="H48">
        <v>769</v>
      </c>
      <c r="I48">
        <v>236</v>
      </c>
      <c r="J48">
        <v>189</v>
      </c>
      <c r="K48">
        <v>0</v>
      </c>
      <c r="L48">
        <v>1</v>
      </c>
      <c r="M48">
        <v>0</v>
      </c>
      <c r="N48">
        <v>0</v>
      </c>
      <c r="O48">
        <v>0</v>
      </c>
      <c r="P48">
        <f t="shared" si="0"/>
        <v>0</v>
      </c>
      <c r="Q48">
        <v>1</v>
      </c>
      <c r="R48">
        <v>0</v>
      </c>
      <c r="S48">
        <v>0</v>
      </c>
      <c r="T48">
        <f t="shared" si="1"/>
        <v>0</v>
      </c>
      <c r="U48">
        <v>0</v>
      </c>
      <c r="V48">
        <v>0</v>
      </c>
      <c r="W48">
        <v>1</v>
      </c>
      <c r="X48" s="4" t="s">
        <v>96</v>
      </c>
      <c r="Y48">
        <v>0</v>
      </c>
      <c r="Z48" s="3">
        <v>7</v>
      </c>
      <c r="AA48" s="3">
        <f>50+25+30+80+20+15+15</f>
        <v>235</v>
      </c>
      <c r="AB48" s="3">
        <v>60</v>
      </c>
      <c r="AC48" s="3">
        <v>5</v>
      </c>
      <c r="AD48" s="3">
        <v>0</v>
      </c>
      <c r="AE48" s="3">
        <v>95</v>
      </c>
      <c r="AF48" s="3">
        <v>75</v>
      </c>
      <c r="AG48" s="3">
        <v>30</v>
      </c>
      <c r="AH48" s="3">
        <v>55</v>
      </c>
      <c r="AI48" s="3">
        <v>95</v>
      </c>
      <c r="AJ48" s="3">
        <v>30</v>
      </c>
      <c r="AK48" s="6">
        <v>0.55334804028733764</v>
      </c>
      <c r="AL48" s="6">
        <v>0.16299544879396352</v>
      </c>
      <c r="AM48" s="6">
        <v>7.484647132475207E-2</v>
      </c>
      <c r="AN48" s="6">
        <v>0.20092437401594798</v>
      </c>
      <c r="AO48" s="6">
        <v>7.8856655779987496E-3</v>
      </c>
    </row>
    <row r="49" spans="1:41" x14ac:dyDescent="0.25">
      <c r="A49" t="s">
        <v>39</v>
      </c>
      <c r="B49">
        <v>48</v>
      </c>
      <c r="C49" t="s">
        <v>136</v>
      </c>
      <c r="D49">
        <v>2</v>
      </c>
      <c r="E49">
        <v>2</v>
      </c>
      <c r="F49">
        <v>512</v>
      </c>
      <c r="G49">
        <v>72</v>
      </c>
      <c r="H49">
        <v>663</v>
      </c>
      <c r="I49">
        <v>105</v>
      </c>
      <c r="J49">
        <v>157</v>
      </c>
      <c r="K49">
        <v>0</v>
      </c>
      <c r="L49">
        <v>1</v>
      </c>
      <c r="M49">
        <v>0</v>
      </c>
      <c r="N49">
        <v>0</v>
      </c>
      <c r="O49">
        <v>0</v>
      </c>
      <c r="P49">
        <f t="shared" si="0"/>
        <v>0</v>
      </c>
      <c r="Q49">
        <v>1</v>
      </c>
      <c r="R49">
        <v>1</v>
      </c>
      <c r="S49">
        <v>1</v>
      </c>
      <c r="T49">
        <f t="shared" si="1"/>
        <v>2</v>
      </c>
      <c r="U49">
        <v>0</v>
      </c>
      <c r="V49">
        <v>0</v>
      </c>
      <c r="W49">
        <v>0</v>
      </c>
      <c r="X49" s="4">
        <v>0</v>
      </c>
      <c r="Y49">
        <v>0</v>
      </c>
      <c r="Z49" s="3">
        <v>8</v>
      </c>
      <c r="AA49" s="3">
        <f>160+40+30+25+30+60+50+20+20+20+20</f>
        <v>475</v>
      </c>
      <c r="AB49" s="3">
        <v>50</v>
      </c>
      <c r="AC49" s="3">
        <v>15</v>
      </c>
      <c r="AD49" s="3">
        <v>35</v>
      </c>
      <c r="AE49" s="3">
        <v>50</v>
      </c>
      <c r="AF49" s="3">
        <v>35</v>
      </c>
      <c r="AG49" s="3">
        <v>25</v>
      </c>
      <c r="AH49" s="3">
        <v>25</v>
      </c>
      <c r="AI49" s="3">
        <v>55</v>
      </c>
      <c r="AJ49" s="3">
        <v>20</v>
      </c>
      <c r="AK49" s="6">
        <v>0.50022389137657086</v>
      </c>
      <c r="AL49" s="6">
        <v>0.27629062545139388</v>
      </c>
      <c r="AM49" s="6">
        <v>3.9778997544417161E-2</v>
      </c>
      <c r="AN49" s="6">
        <v>0.15695074389715441</v>
      </c>
      <c r="AO49" s="6">
        <v>2.6755741730463672E-2</v>
      </c>
    </row>
    <row r="50" spans="1:41" x14ac:dyDescent="0.25">
      <c r="A50" t="s">
        <v>35</v>
      </c>
      <c r="B50">
        <v>49</v>
      </c>
      <c r="C50" t="s">
        <v>135</v>
      </c>
      <c r="D50">
        <v>2</v>
      </c>
      <c r="E50">
        <v>2</v>
      </c>
      <c r="F50">
        <v>0</v>
      </c>
      <c r="G50">
        <v>0</v>
      </c>
      <c r="H50">
        <v>513</v>
      </c>
      <c r="I50">
        <v>129</v>
      </c>
      <c r="J50">
        <v>145</v>
      </c>
      <c r="K50">
        <v>0</v>
      </c>
      <c r="L50">
        <v>1</v>
      </c>
      <c r="M50">
        <v>0</v>
      </c>
      <c r="N50">
        <v>1</v>
      </c>
      <c r="O50">
        <v>0</v>
      </c>
      <c r="P50">
        <f t="shared" si="0"/>
        <v>2</v>
      </c>
      <c r="Q50">
        <v>1</v>
      </c>
      <c r="R50">
        <v>0</v>
      </c>
      <c r="S50">
        <v>0</v>
      </c>
      <c r="T50">
        <f t="shared" si="1"/>
        <v>0</v>
      </c>
      <c r="U50">
        <v>1</v>
      </c>
      <c r="V50">
        <v>0</v>
      </c>
      <c r="W50">
        <v>0</v>
      </c>
      <c r="X50" s="4">
        <v>0</v>
      </c>
      <c r="Y50">
        <v>1</v>
      </c>
      <c r="Z50" s="3">
        <v>15</v>
      </c>
      <c r="AA50" s="3"/>
      <c r="AB50" s="3">
        <v>60</v>
      </c>
      <c r="AC50" s="3">
        <v>20</v>
      </c>
      <c r="AD50" s="3">
        <v>20</v>
      </c>
      <c r="AE50" s="3">
        <v>80</v>
      </c>
      <c r="AF50" s="3">
        <v>35</v>
      </c>
      <c r="AG50" s="3">
        <v>30</v>
      </c>
      <c r="AH50" s="3">
        <v>25</v>
      </c>
      <c r="AI50" s="3">
        <v>80</v>
      </c>
      <c r="AJ50" s="3">
        <v>35</v>
      </c>
      <c r="AK50" s="6">
        <v>0.67889611018960294</v>
      </c>
      <c r="AL50" s="6">
        <v>0.20728117566590884</v>
      </c>
      <c r="AM50" s="6">
        <v>1.8639078651872077E-2</v>
      </c>
      <c r="AN50" s="6">
        <v>8.3622477659966277E-2</v>
      </c>
      <c r="AO50" s="6">
        <v>1.1561157832649818E-2</v>
      </c>
    </row>
    <row r="51" spans="1:41" x14ac:dyDescent="0.25">
      <c r="A51" t="s">
        <v>33</v>
      </c>
      <c r="B51">
        <v>50</v>
      </c>
      <c r="C51" t="s">
        <v>135</v>
      </c>
      <c r="D51">
        <v>1</v>
      </c>
      <c r="E51">
        <v>2</v>
      </c>
      <c r="F51">
        <v>281</v>
      </c>
      <c r="G51">
        <v>281</v>
      </c>
      <c r="H51">
        <v>523</v>
      </c>
      <c r="I51">
        <v>191</v>
      </c>
      <c r="J51">
        <v>87</v>
      </c>
      <c r="K51">
        <v>1</v>
      </c>
      <c r="L51">
        <v>1</v>
      </c>
      <c r="M51">
        <v>0</v>
      </c>
      <c r="N51">
        <v>0</v>
      </c>
      <c r="O51">
        <v>0</v>
      </c>
      <c r="P51">
        <f t="shared" si="0"/>
        <v>0</v>
      </c>
      <c r="Q51">
        <v>0</v>
      </c>
      <c r="R51">
        <v>0</v>
      </c>
      <c r="S51">
        <v>0</v>
      </c>
      <c r="T51">
        <f t="shared" si="1"/>
        <v>0</v>
      </c>
      <c r="U51">
        <v>0</v>
      </c>
      <c r="V51">
        <v>0</v>
      </c>
      <c r="W51">
        <v>0</v>
      </c>
      <c r="X51" s="4">
        <v>0</v>
      </c>
      <c r="Y51">
        <v>1</v>
      </c>
      <c r="Z51" s="3">
        <v>4</v>
      </c>
      <c r="AA51" s="3">
        <f>50+60+30+40</f>
        <v>180</v>
      </c>
      <c r="AB51" s="3">
        <v>20</v>
      </c>
      <c r="AC51" s="3">
        <v>20</v>
      </c>
      <c r="AD51" s="3">
        <v>50</v>
      </c>
      <c r="AE51" s="3">
        <v>30</v>
      </c>
      <c r="AF51" s="3">
        <v>45</v>
      </c>
      <c r="AG51" s="3">
        <v>40</v>
      </c>
      <c r="AH51" s="3">
        <v>35</v>
      </c>
      <c r="AI51" s="3">
        <v>35</v>
      </c>
      <c r="AJ51" s="3">
        <v>10</v>
      </c>
      <c r="AK51" s="6">
        <v>0.41798920409958862</v>
      </c>
      <c r="AL51" s="6">
        <v>0.16185052196038333</v>
      </c>
      <c r="AM51" s="6">
        <v>0.18333055905642878</v>
      </c>
      <c r="AN51" s="6">
        <v>0.23682971488359927</v>
      </c>
      <c r="AO51" s="6">
        <v>0</v>
      </c>
    </row>
    <row r="52" spans="1:41" x14ac:dyDescent="0.25">
      <c r="A52" t="s">
        <v>12</v>
      </c>
      <c r="B52">
        <v>51</v>
      </c>
      <c r="C52" t="s">
        <v>137</v>
      </c>
      <c r="D52">
        <v>2</v>
      </c>
      <c r="E52">
        <v>2</v>
      </c>
      <c r="F52">
        <v>8921</v>
      </c>
      <c r="G52">
        <v>2092</v>
      </c>
      <c r="H52">
        <v>142</v>
      </c>
      <c r="I52">
        <v>54</v>
      </c>
      <c r="J52">
        <f>52+2</f>
        <v>54</v>
      </c>
      <c r="K52">
        <v>1</v>
      </c>
      <c r="L52">
        <v>0</v>
      </c>
      <c r="M52">
        <v>0</v>
      </c>
      <c r="N52">
        <v>1</v>
      </c>
      <c r="O52">
        <v>1</v>
      </c>
      <c r="P52">
        <f t="shared" si="0"/>
        <v>2</v>
      </c>
      <c r="Q52">
        <v>0</v>
      </c>
      <c r="R52">
        <v>0</v>
      </c>
      <c r="S52">
        <v>0</v>
      </c>
      <c r="T52">
        <f t="shared" si="1"/>
        <v>0</v>
      </c>
      <c r="U52">
        <v>0</v>
      </c>
      <c r="V52">
        <v>0</v>
      </c>
      <c r="W52">
        <v>1</v>
      </c>
      <c r="X52" s="4" t="s">
        <v>95</v>
      </c>
      <c r="Y52">
        <v>0</v>
      </c>
      <c r="Z52" s="3">
        <v>6</v>
      </c>
      <c r="AA52" s="3">
        <f>50+50+40+20+30+35+30+30+30+30+10+25+50+50</f>
        <v>480</v>
      </c>
      <c r="AB52" s="3">
        <v>10</v>
      </c>
      <c r="AC52" s="3">
        <v>30</v>
      </c>
      <c r="AD52" s="3">
        <v>40</v>
      </c>
      <c r="AE52" s="3">
        <v>30</v>
      </c>
      <c r="AF52" s="3">
        <v>60</v>
      </c>
      <c r="AG52" s="3">
        <v>25</v>
      </c>
      <c r="AH52" s="3">
        <v>25</v>
      </c>
      <c r="AI52" s="3">
        <v>20</v>
      </c>
      <c r="AJ52" s="3">
        <v>10</v>
      </c>
      <c r="AK52" s="6">
        <v>0.23675781770475673</v>
      </c>
      <c r="AL52" s="6">
        <v>0.48864370125144774</v>
      </c>
      <c r="AM52" s="6">
        <v>3.5303944981397398E-2</v>
      </c>
      <c r="AN52" s="6">
        <v>0.23929453606239814</v>
      </c>
      <c r="AO52" s="6">
        <v>0</v>
      </c>
    </row>
    <row r="53" spans="1:41" x14ac:dyDescent="0.25">
      <c r="A53" t="s">
        <v>29</v>
      </c>
      <c r="B53">
        <v>52</v>
      </c>
      <c r="C53" t="s">
        <v>135</v>
      </c>
      <c r="D53">
        <v>1</v>
      </c>
      <c r="E53">
        <v>2</v>
      </c>
      <c r="F53">
        <v>2290</v>
      </c>
      <c r="G53">
        <v>183</v>
      </c>
      <c r="H53">
        <v>472</v>
      </c>
      <c r="I53">
        <v>147</v>
      </c>
      <c r="J53">
        <v>216</v>
      </c>
      <c r="K53">
        <v>0</v>
      </c>
      <c r="L53">
        <v>1</v>
      </c>
      <c r="M53">
        <v>1</v>
      </c>
      <c r="N53">
        <v>0</v>
      </c>
      <c r="O53">
        <v>1</v>
      </c>
      <c r="P53">
        <f t="shared" si="0"/>
        <v>2</v>
      </c>
      <c r="Q53">
        <v>1</v>
      </c>
      <c r="R53">
        <v>0</v>
      </c>
      <c r="S53">
        <v>0</v>
      </c>
      <c r="T53">
        <f t="shared" si="1"/>
        <v>0</v>
      </c>
      <c r="U53">
        <v>0</v>
      </c>
      <c r="V53">
        <v>1</v>
      </c>
      <c r="W53">
        <v>0</v>
      </c>
      <c r="X53" s="4">
        <v>0</v>
      </c>
      <c r="Y53">
        <v>0</v>
      </c>
      <c r="Z53" s="3">
        <v>12</v>
      </c>
      <c r="AA53" s="3">
        <f>200+40+25+23*3+30+15+19+40+80+50</f>
        <v>568</v>
      </c>
      <c r="AB53" s="3">
        <v>90</v>
      </c>
      <c r="AC53" s="3">
        <v>10</v>
      </c>
      <c r="AD53" s="3">
        <v>0</v>
      </c>
      <c r="AE53" s="3">
        <v>90</v>
      </c>
      <c r="AF53" s="3">
        <v>45</v>
      </c>
      <c r="AG53" s="3">
        <v>45</v>
      </c>
      <c r="AH53" s="3">
        <v>40</v>
      </c>
      <c r="AI53" s="3">
        <v>85</v>
      </c>
      <c r="AJ53" s="3">
        <v>20</v>
      </c>
      <c r="AK53" s="6">
        <v>0.51017060601097175</v>
      </c>
      <c r="AL53" s="6">
        <v>0.24767425574997093</v>
      </c>
      <c r="AM53" s="6">
        <v>2.6373073353225893E-2</v>
      </c>
      <c r="AN53" s="6">
        <v>0.20177418857103518</v>
      </c>
      <c r="AO53" s="6">
        <v>1.4007876314796219E-2</v>
      </c>
    </row>
    <row r="54" spans="1:41" x14ac:dyDescent="0.25">
      <c r="A54" t="s">
        <v>6</v>
      </c>
      <c r="B54">
        <v>53</v>
      </c>
      <c r="C54" t="s">
        <v>137</v>
      </c>
      <c r="D54">
        <v>1</v>
      </c>
      <c r="E54">
        <v>3</v>
      </c>
      <c r="F54">
        <v>11703</v>
      </c>
      <c r="G54">
        <v>3136</v>
      </c>
      <c r="H54">
        <v>369</v>
      </c>
      <c r="I54">
        <v>149</v>
      </c>
      <c r="J54">
        <v>137</v>
      </c>
      <c r="K54">
        <v>1</v>
      </c>
      <c r="L54">
        <v>1</v>
      </c>
      <c r="M54">
        <v>1</v>
      </c>
      <c r="N54">
        <v>0</v>
      </c>
      <c r="O54">
        <v>1</v>
      </c>
      <c r="P54">
        <f t="shared" si="0"/>
        <v>2</v>
      </c>
      <c r="Q54">
        <v>0</v>
      </c>
      <c r="R54">
        <v>0</v>
      </c>
      <c r="S54">
        <v>0</v>
      </c>
      <c r="T54">
        <f t="shared" si="1"/>
        <v>0</v>
      </c>
      <c r="U54">
        <v>0</v>
      </c>
      <c r="V54">
        <v>0</v>
      </c>
      <c r="W54">
        <v>1</v>
      </c>
      <c r="X54" s="4" t="s">
        <v>110</v>
      </c>
      <c r="Y54">
        <v>0</v>
      </c>
      <c r="Z54" s="3">
        <v>6</v>
      </c>
      <c r="AA54" s="3">
        <f>75+119+70+20+79+35+35+42+37+80+67+100+50*4</f>
        <v>959</v>
      </c>
      <c r="AB54" s="3">
        <v>30</v>
      </c>
      <c r="AC54" s="3">
        <v>30</v>
      </c>
      <c r="AD54" s="3">
        <v>40</v>
      </c>
      <c r="AE54" s="3">
        <v>40</v>
      </c>
      <c r="AF54" s="3">
        <f>(40+30+20+30)/4</f>
        <v>30</v>
      </c>
      <c r="AG54" s="3">
        <f>(40+40+40+20)/4</f>
        <v>35</v>
      </c>
      <c r="AH54" s="3">
        <f>(30+40+30+20)/4</f>
        <v>30</v>
      </c>
      <c r="AI54" s="3">
        <v>55</v>
      </c>
      <c r="AJ54" s="3">
        <v>10</v>
      </c>
      <c r="AK54" s="6">
        <v>0.34099541660413085</v>
      </c>
      <c r="AL54" s="6">
        <v>0.33850629783991593</v>
      </c>
      <c r="AM54" s="6">
        <v>0.13743953265525244</v>
      </c>
      <c r="AN54" s="6">
        <v>0.1773277763025734</v>
      </c>
      <c r="AO54" s="6">
        <v>5.7309765981273884E-3</v>
      </c>
    </row>
    <row r="55" spans="1:41" x14ac:dyDescent="0.25">
      <c r="A55" t="s">
        <v>23</v>
      </c>
      <c r="B55">
        <v>54</v>
      </c>
      <c r="C55" t="s">
        <v>137</v>
      </c>
      <c r="D55">
        <v>2</v>
      </c>
      <c r="E55">
        <v>3</v>
      </c>
      <c r="F55">
        <v>9794</v>
      </c>
      <c r="G55">
        <v>2793</v>
      </c>
      <c r="H55">
        <v>160</v>
      </c>
      <c r="I55">
        <v>81</v>
      </c>
      <c r="J55">
        <v>37</v>
      </c>
      <c r="K55">
        <v>1</v>
      </c>
      <c r="L55">
        <v>0</v>
      </c>
      <c r="M55">
        <v>1</v>
      </c>
      <c r="N55">
        <v>0</v>
      </c>
      <c r="O55">
        <v>1</v>
      </c>
      <c r="P55">
        <f t="shared" si="0"/>
        <v>3</v>
      </c>
      <c r="Q55">
        <v>0</v>
      </c>
      <c r="R55">
        <v>0</v>
      </c>
      <c r="S55">
        <v>0</v>
      </c>
      <c r="T55">
        <f t="shared" si="1"/>
        <v>0</v>
      </c>
      <c r="U55">
        <v>1</v>
      </c>
      <c r="V55">
        <v>0</v>
      </c>
      <c r="W55">
        <v>0</v>
      </c>
      <c r="X55" s="4">
        <v>0</v>
      </c>
      <c r="Y55">
        <v>1</v>
      </c>
      <c r="Z55" s="3">
        <v>9</v>
      </c>
      <c r="AA55" s="3"/>
      <c r="AB55" s="3">
        <v>20</v>
      </c>
      <c r="AC55" s="3">
        <v>20</v>
      </c>
      <c r="AD55" s="3">
        <v>40</v>
      </c>
      <c r="AE55" s="3">
        <v>40</v>
      </c>
      <c r="AF55" s="3">
        <f>(30+50+30+40)/4</f>
        <v>37.5</v>
      </c>
      <c r="AG55" s="3">
        <f>(30+40+20+30)/4</f>
        <v>30</v>
      </c>
      <c r="AH55" s="3">
        <f>(20+20+40+30)/4</f>
        <v>27.5</v>
      </c>
      <c r="AI55" s="3">
        <v>100</v>
      </c>
      <c r="AJ55" s="3">
        <v>40</v>
      </c>
      <c r="AK55" s="6">
        <v>0.18767308992316806</v>
      </c>
      <c r="AL55" s="6">
        <v>0.50311471000850461</v>
      </c>
      <c r="AM55" s="6">
        <v>4.8721406089857748E-2</v>
      </c>
      <c r="AN55" s="6">
        <v>0.26049079397846964</v>
      </c>
      <c r="AO55" s="6">
        <v>0</v>
      </c>
    </row>
    <row r="56" spans="1:41" x14ac:dyDescent="0.25">
      <c r="A56" t="s">
        <v>48</v>
      </c>
      <c r="B56">
        <v>55</v>
      </c>
      <c r="C56" t="s">
        <v>136</v>
      </c>
      <c r="D56">
        <v>2</v>
      </c>
      <c r="E56">
        <v>1</v>
      </c>
      <c r="F56">
        <v>1399</v>
      </c>
      <c r="G56">
        <v>0</v>
      </c>
      <c r="H56">
        <v>532</v>
      </c>
      <c r="I56">
        <v>143</v>
      </c>
      <c r="J56">
        <v>161</v>
      </c>
      <c r="K56">
        <v>1</v>
      </c>
      <c r="L56">
        <v>1</v>
      </c>
      <c r="M56">
        <v>1</v>
      </c>
      <c r="N56">
        <v>0</v>
      </c>
      <c r="O56">
        <v>0</v>
      </c>
      <c r="P56">
        <f t="shared" si="0"/>
        <v>1</v>
      </c>
      <c r="Q56">
        <v>1</v>
      </c>
      <c r="R56">
        <v>0</v>
      </c>
      <c r="S56">
        <v>1</v>
      </c>
      <c r="T56">
        <f t="shared" si="1"/>
        <v>1</v>
      </c>
      <c r="U56">
        <v>0</v>
      </c>
      <c r="V56">
        <v>0</v>
      </c>
      <c r="W56">
        <v>0</v>
      </c>
      <c r="X56" s="4">
        <v>0</v>
      </c>
      <c r="Y56">
        <v>0</v>
      </c>
      <c r="Z56" s="3">
        <v>13</v>
      </c>
      <c r="AA56" s="3">
        <f>20+30+20+15+20+15+10+40+80+30+30+40+35+20</f>
        <v>405</v>
      </c>
      <c r="AB56" s="3">
        <v>80</v>
      </c>
      <c r="AC56" s="3">
        <v>20</v>
      </c>
      <c r="AD56" s="3">
        <v>0</v>
      </c>
      <c r="AE56" s="3">
        <v>80</v>
      </c>
      <c r="AF56" s="3">
        <v>65</v>
      </c>
      <c r="AG56" s="3">
        <v>45</v>
      </c>
      <c r="AH56" s="3">
        <v>30</v>
      </c>
      <c r="AI56" s="3">
        <v>75</v>
      </c>
      <c r="AJ56" s="3">
        <v>30</v>
      </c>
      <c r="AK56" s="6">
        <v>0.63974579557020306</v>
      </c>
      <c r="AL56" s="6">
        <v>0.19178419683678249</v>
      </c>
      <c r="AM56" s="6">
        <v>3.21269325837251E-2</v>
      </c>
      <c r="AN56" s="6">
        <v>0.13121980968997884</v>
      </c>
      <c r="AO56" s="6">
        <v>5.1232653193104896E-3</v>
      </c>
    </row>
    <row r="57" spans="1:41" x14ac:dyDescent="0.25">
      <c r="A57" t="s">
        <v>8</v>
      </c>
      <c r="B57">
        <v>56</v>
      </c>
      <c r="C57" t="s">
        <v>137</v>
      </c>
      <c r="D57">
        <v>1</v>
      </c>
      <c r="E57">
        <v>3</v>
      </c>
      <c r="F57">
        <v>9770</v>
      </c>
      <c r="G57">
        <v>2729</v>
      </c>
      <c r="H57">
        <v>590</v>
      </c>
      <c r="I57">
        <v>189</v>
      </c>
      <c r="J57">
        <v>150</v>
      </c>
      <c r="K57">
        <v>1</v>
      </c>
      <c r="L57">
        <v>1</v>
      </c>
      <c r="M57">
        <v>1</v>
      </c>
      <c r="N57">
        <v>1</v>
      </c>
      <c r="O57">
        <v>1</v>
      </c>
      <c r="P57">
        <f t="shared" si="0"/>
        <v>4</v>
      </c>
      <c r="Q57">
        <v>0</v>
      </c>
      <c r="R57">
        <v>0</v>
      </c>
      <c r="S57">
        <v>0</v>
      </c>
      <c r="T57">
        <f t="shared" si="1"/>
        <v>0</v>
      </c>
      <c r="U57">
        <v>1</v>
      </c>
      <c r="V57">
        <v>1</v>
      </c>
      <c r="W57">
        <v>0</v>
      </c>
      <c r="X57" s="4">
        <v>0</v>
      </c>
      <c r="Y57">
        <v>1</v>
      </c>
      <c r="Z57" s="3">
        <v>3</v>
      </c>
      <c r="AA57" s="3">
        <f>120+93+94+193</f>
        <v>500</v>
      </c>
      <c r="AB57" s="3">
        <v>0</v>
      </c>
      <c r="AC57" s="3">
        <v>30</v>
      </c>
      <c r="AD57" s="3">
        <v>45</v>
      </c>
      <c r="AE57" s="3">
        <v>25</v>
      </c>
      <c r="AF57" s="3">
        <f>(80+40+30+70)/4</f>
        <v>55</v>
      </c>
      <c r="AG57" s="3">
        <f>(20+10+30+50)/4</f>
        <v>27.5</v>
      </c>
      <c r="AH57" s="3">
        <f>(10+50+20)/4</f>
        <v>20</v>
      </c>
      <c r="AI57" s="3">
        <v>10</v>
      </c>
      <c r="AJ57" s="3">
        <f>20/4</f>
        <v>5</v>
      </c>
      <c r="AK57" s="6">
        <v>0.33553884879452078</v>
      </c>
      <c r="AL57" s="6">
        <v>0.40011373234430797</v>
      </c>
      <c r="AM57" s="6">
        <v>6.0721364119117903E-2</v>
      </c>
      <c r="AN57" s="6">
        <v>0.19378151682151548</v>
      </c>
      <c r="AO57" s="6">
        <v>9.8445379205378877E-3</v>
      </c>
    </row>
    <row r="58" spans="1:41" x14ac:dyDescent="0.25">
      <c r="A58" t="s">
        <v>28</v>
      </c>
      <c r="B58">
        <v>57</v>
      </c>
      <c r="C58" t="s">
        <v>135</v>
      </c>
      <c r="D58">
        <v>2</v>
      </c>
      <c r="E58">
        <v>4</v>
      </c>
      <c r="F58">
        <v>1572</v>
      </c>
      <c r="G58">
        <v>734</v>
      </c>
      <c r="H58">
        <v>428</v>
      </c>
      <c r="I58">
        <v>104</v>
      </c>
      <c r="J58">
        <v>108</v>
      </c>
      <c r="K58">
        <v>1</v>
      </c>
      <c r="L58">
        <v>1</v>
      </c>
      <c r="M58">
        <v>0</v>
      </c>
      <c r="N58">
        <v>1</v>
      </c>
      <c r="O58">
        <v>1</v>
      </c>
      <c r="P58">
        <f t="shared" si="0"/>
        <v>3</v>
      </c>
      <c r="Q58">
        <v>0</v>
      </c>
      <c r="R58">
        <v>0</v>
      </c>
      <c r="S58">
        <v>0</v>
      </c>
      <c r="T58">
        <f t="shared" si="1"/>
        <v>0</v>
      </c>
      <c r="U58">
        <v>1</v>
      </c>
      <c r="V58">
        <v>1</v>
      </c>
      <c r="W58">
        <v>1</v>
      </c>
      <c r="X58" s="4" t="s">
        <v>95</v>
      </c>
      <c r="Y58">
        <v>1</v>
      </c>
      <c r="Z58" s="3">
        <v>7</v>
      </c>
      <c r="AA58" s="3">
        <f>100+40+30+30+80+60+20</f>
        <v>360</v>
      </c>
      <c r="AB58" s="3">
        <v>20</v>
      </c>
      <c r="AC58" s="3">
        <v>20</v>
      </c>
      <c r="AD58" s="3">
        <v>60</v>
      </c>
      <c r="AE58" s="3">
        <v>20</v>
      </c>
      <c r="AF58" s="3">
        <v>25</v>
      </c>
      <c r="AG58" s="3">
        <v>10</v>
      </c>
      <c r="AH58" s="3">
        <v>20</v>
      </c>
      <c r="AI58" s="3">
        <v>30</v>
      </c>
      <c r="AJ58" s="3">
        <v>10</v>
      </c>
      <c r="AK58" s="6">
        <v>0.36572641416888874</v>
      </c>
      <c r="AL58" s="6">
        <v>0.38261484130452234</v>
      </c>
      <c r="AM58" s="6">
        <v>9.5426859176156884E-2</v>
      </c>
      <c r="AN58" s="6">
        <v>0.14051171376847138</v>
      </c>
      <c r="AO58" s="6">
        <v>1.5720171581960707E-2</v>
      </c>
    </row>
    <row r="59" spans="1:41" x14ac:dyDescent="0.25">
      <c r="A59" t="s">
        <v>38</v>
      </c>
      <c r="B59">
        <v>58</v>
      </c>
      <c r="C59" t="s">
        <v>136</v>
      </c>
      <c r="D59">
        <v>1</v>
      </c>
      <c r="E59">
        <v>3</v>
      </c>
      <c r="F59">
        <v>2318</v>
      </c>
      <c r="G59">
        <v>140</v>
      </c>
      <c r="H59">
        <v>763</v>
      </c>
      <c r="I59">
        <v>176</v>
      </c>
      <c r="J59">
        <v>115</v>
      </c>
      <c r="K59">
        <v>1</v>
      </c>
      <c r="L59">
        <v>1</v>
      </c>
      <c r="M59">
        <v>0</v>
      </c>
      <c r="N59">
        <v>1</v>
      </c>
      <c r="O59">
        <v>1</v>
      </c>
      <c r="P59">
        <f t="shared" si="0"/>
        <v>2</v>
      </c>
      <c r="Q59">
        <v>0</v>
      </c>
      <c r="R59">
        <v>0</v>
      </c>
      <c r="S59">
        <v>0</v>
      </c>
      <c r="T59">
        <f t="shared" si="1"/>
        <v>0</v>
      </c>
      <c r="U59">
        <v>0</v>
      </c>
      <c r="V59">
        <v>1</v>
      </c>
      <c r="W59">
        <v>0</v>
      </c>
      <c r="X59" s="4">
        <v>0</v>
      </c>
      <c r="Y59">
        <v>0</v>
      </c>
      <c r="Z59" s="3">
        <v>7</v>
      </c>
      <c r="AA59" s="3">
        <f>25+15+40+20+35+50+20</f>
        <v>205</v>
      </c>
      <c r="AB59" s="3">
        <v>30</v>
      </c>
      <c r="AC59" s="3">
        <v>15</v>
      </c>
      <c r="AD59" s="3">
        <v>35</v>
      </c>
      <c r="AE59" s="3">
        <v>50</v>
      </c>
      <c r="AF59" s="3">
        <v>65</v>
      </c>
      <c r="AG59" s="3">
        <v>35</v>
      </c>
      <c r="AH59" s="3">
        <v>35</v>
      </c>
      <c r="AI59" s="3">
        <v>45</v>
      </c>
      <c r="AJ59" s="3">
        <v>25</v>
      </c>
      <c r="AK59" s="6">
        <v>0.50667895324358136</v>
      </c>
      <c r="AL59" s="6">
        <v>0.24129825665460483</v>
      </c>
      <c r="AM59" s="6">
        <v>0.13759655076828564</v>
      </c>
      <c r="AN59" s="6">
        <v>9.9390166243379111E-2</v>
      </c>
      <c r="AO59" s="6">
        <v>1.5036073090149012E-2</v>
      </c>
    </row>
    <row r="60" spans="1:41" x14ac:dyDescent="0.25">
      <c r="A60" t="s">
        <v>37</v>
      </c>
      <c r="B60">
        <v>59</v>
      </c>
      <c r="C60" t="s">
        <v>136</v>
      </c>
      <c r="D60">
        <v>2</v>
      </c>
      <c r="E60">
        <v>2</v>
      </c>
      <c r="F60">
        <v>78</v>
      </c>
      <c r="G60">
        <v>78</v>
      </c>
      <c r="H60">
        <v>1232</v>
      </c>
      <c r="I60">
        <v>170</v>
      </c>
      <c r="J60">
        <v>171</v>
      </c>
      <c r="K60">
        <v>1</v>
      </c>
      <c r="L60">
        <v>1</v>
      </c>
      <c r="M60">
        <v>0</v>
      </c>
      <c r="N60">
        <v>0</v>
      </c>
      <c r="O60">
        <v>0</v>
      </c>
      <c r="P60">
        <f t="shared" si="0"/>
        <v>0</v>
      </c>
      <c r="Q60">
        <v>0</v>
      </c>
      <c r="R60">
        <v>0</v>
      </c>
      <c r="S60">
        <v>0</v>
      </c>
      <c r="T60">
        <f t="shared" si="1"/>
        <v>0</v>
      </c>
      <c r="U60">
        <v>0</v>
      </c>
      <c r="V60">
        <v>0</v>
      </c>
      <c r="W60">
        <v>0</v>
      </c>
      <c r="X60" s="4">
        <v>0</v>
      </c>
      <c r="Y60">
        <v>1</v>
      </c>
      <c r="Z60" s="3">
        <v>18</v>
      </c>
      <c r="AA60" s="3">
        <f>13*20+20+15+80+80+30+40</f>
        <v>525</v>
      </c>
      <c r="AB60" s="3">
        <v>10</v>
      </c>
      <c r="AC60" s="3">
        <v>20</v>
      </c>
      <c r="AD60" s="3">
        <v>30</v>
      </c>
      <c r="AE60" s="3">
        <v>50</v>
      </c>
      <c r="AF60" s="3">
        <v>20</v>
      </c>
      <c r="AG60" s="3">
        <v>60</v>
      </c>
      <c r="AH60" s="3">
        <v>60</v>
      </c>
      <c r="AI60" s="3">
        <v>85</v>
      </c>
      <c r="AJ60" s="3">
        <v>50</v>
      </c>
      <c r="AK60" s="6">
        <v>0.57677478471570209</v>
      </c>
      <c r="AL60" s="6">
        <v>0.21143999303088673</v>
      </c>
      <c r="AM60" s="6">
        <v>0.11855236030315643</v>
      </c>
      <c r="AN60" s="6">
        <v>7.9199455376703157E-2</v>
      </c>
      <c r="AO60" s="6">
        <v>1.4033406573551569E-2</v>
      </c>
    </row>
    <row r="61" spans="1:41" x14ac:dyDescent="0.25">
      <c r="A61" t="s">
        <v>1</v>
      </c>
      <c r="B61">
        <v>60</v>
      </c>
      <c r="C61" t="s">
        <v>137</v>
      </c>
      <c r="D61">
        <v>1</v>
      </c>
      <c r="E61">
        <v>4</v>
      </c>
      <c r="F61">
        <v>6446</v>
      </c>
      <c r="G61">
        <v>918</v>
      </c>
      <c r="H61">
        <v>474</v>
      </c>
      <c r="I61">
        <v>188</v>
      </c>
      <c r="J61">
        <v>176</v>
      </c>
      <c r="K61">
        <v>1</v>
      </c>
      <c r="L61">
        <v>0</v>
      </c>
      <c r="M61">
        <v>0</v>
      </c>
      <c r="N61">
        <v>1</v>
      </c>
      <c r="O61">
        <v>0</v>
      </c>
      <c r="P61">
        <f t="shared" si="0"/>
        <v>1</v>
      </c>
      <c r="Q61">
        <v>0</v>
      </c>
      <c r="R61">
        <v>0</v>
      </c>
      <c r="S61">
        <v>0</v>
      </c>
      <c r="T61">
        <f t="shared" si="1"/>
        <v>0</v>
      </c>
      <c r="U61">
        <v>0</v>
      </c>
      <c r="V61">
        <v>0</v>
      </c>
      <c r="W61">
        <v>0</v>
      </c>
      <c r="X61" s="4">
        <v>0</v>
      </c>
      <c r="Y61">
        <v>0</v>
      </c>
      <c r="Z61" s="3">
        <v>4</v>
      </c>
      <c r="AA61" s="3">
        <f>(65+59+16+15+11+26+25+30+21+42)</f>
        <v>310</v>
      </c>
      <c r="AB61" s="3">
        <v>10</v>
      </c>
      <c r="AC61" s="3">
        <v>20</v>
      </c>
      <c r="AD61" s="3">
        <v>30</v>
      </c>
      <c r="AE61" s="3">
        <v>30</v>
      </c>
      <c r="AF61" s="3">
        <f>(40+30+20+20)/4</f>
        <v>27.5</v>
      </c>
      <c r="AG61" s="3">
        <f>(10+30+10+30)/4</f>
        <v>20</v>
      </c>
      <c r="AH61" s="3">
        <f>(20+30+20+30)/4</f>
        <v>25</v>
      </c>
      <c r="AI61" s="3">
        <f>10</f>
        <v>10</v>
      </c>
      <c r="AJ61" s="3">
        <v>0</v>
      </c>
      <c r="AK61" s="6">
        <v>0.10831015884012074</v>
      </c>
      <c r="AL61" s="6">
        <v>0.35405017566430796</v>
      </c>
      <c r="AM61" s="6">
        <v>0.12631401850660598</v>
      </c>
      <c r="AN61" s="6">
        <v>0.40822009995546538</v>
      </c>
      <c r="AO61" s="6">
        <v>3.1055470334999257E-3</v>
      </c>
    </row>
    <row r="62" spans="1:41" x14ac:dyDescent="0.25">
      <c r="A62" t="s">
        <v>16</v>
      </c>
      <c r="B62">
        <v>61</v>
      </c>
      <c r="C62" t="s">
        <v>136</v>
      </c>
      <c r="D62">
        <v>2</v>
      </c>
      <c r="E62">
        <v>3</v>
      </c>
      <c r="F62">
        <v>786</v>
      </c>
      <c r="G62">
        <v>140</v>
      </c>
      <c r="H62">
        <v>689</v>
      </c>
      <c r="I62">
        <v>160</v>
      </c>
      <c r="J62">
        <v>160</v>
      </c>
      <c r="K62">
        <v>1</v>
      </c>
      <c r="L62">
        <v>1</v>
      </c>
      <c r="M62">
        <v>0</v>
      </c>
      <c r="N62">
        <v>1</v>
      </c>
      <c r="O62">
        <v>0</v>
      </c>
      <c r="P62">
        <f t="shared" si="0"/>
        <v>1</v>
      </c>
      <c r="Q62">
        <v>1</v>
      </c>
      <c r="R62">
        <v>0</v>
      </c>
      <c r="S62">
        <v>1</v>
      </c>
      <c r="T62">
        <f t="shared" si="1"/>
        <v>1</v>
      </c>
      <c r="U62">
        <v>0</v>
      </c>
      <c r="V62">
        <v>1</v>
      </c>
      <c r="W62">
        <v>1</v>
      </c>
      <c r="X62" s="4" t="s">
        <v>95</v>
      </c>
      <c r="Y62">
        <v>0</v>
      </c>
      <c r="Z62" s="3">
        <v>7</v>
      </c>
      <c r="AA62" s="3">
        <f>30+30+50+20*6+25+70+50+30+40</f>
        <v>445</v>
      </c>
      <c r="AB62" s="3">
        <v>50</v>
      </c>
      <c r="AC62" s="3">
        <v>10</v>
      </c>
      <c r="AD62" s="3">
        <v>0</v>
      </c>
      <c r="AE62" s="3">
        <v>90</v>
      </c>
      <c r="AF62" s="3">
        <v>55</v>
      </c>
      <c r="AG62" s="3">
        <v>35</v>
      </c>
      <c r="AH62" s="3">
        <v>45</v>
      </c>
      <c r="AI62" s="3">
        <v>90</v>
      </c>
      <c r="AJ62" s="3">
        <v>30</v>
      </c>
      <c r="AK62" s="6">
        <v>0.44347119085045261</v>
      </c>
      <c r="AL62" s="6">
        <v>0.21083798579868829</v>
      </c>
      <c r="AM62" s="6">
        <v>0.12557049162556236</v>
      </c>
      <c r="AN62" s="6">
        <v>0.20852349720852079</v>
      </c>
      <c r="AO62" s="6">
        <v>1.1596834516775976E-2</v>
      </c>
    </row>
    <row r="63" spans="1:41" x14ac:dyDescent="0.25">
      <c r="A63" t="s">
        <v>57</v>
      </c>
      <c r="B63">
        <v>62</v>
      </c>
      <c r="C63" t="s">
        <v>138</v>
      </c>
      <c r="D63">
        <v>1</v>
      </c>
      <c r="E63">
        <v>3</v>
      </c>
      <c r="F63">
        <v>2482</v>
      </c>
      <c r="G63">
        <v>362</v>
      </c>
      <c r="H63">
        <v>877</v>
      </c>
      <c r="I63">
        <v>133</v>
      </c>
      <c r="J63">
        <v>190</v>
      </c>
      <c r="K63">
        <v>1</v>
      </c>
      <c r="L63">
        <v>1</v>
      </c>
      <c r="M63">
        <v>0</v>
      </c>
      <c r="N63">
        <v>0</v>
      </c>
      <c r="O63">
        <v>0</v>
      </c>
      <c r="P63">
        <f t="shared" si="0"/>
        <v>0</v>
      </c>
      <c r="Q63">
        <v>0</v>
      </c>
      <c r="R63">
        <v>0</v>
      </c>
      <c r="S63">
        <v>0</v>
      </c>
      <c r="T63">
        <f t="shared" si="1"/>
        <v>0</v>
      </c>
      <c r="U63">
        <v>0</v>
      </c>
      <c r="V63">
        <v>1</v>
      </c>
      <c r="W63">
        <v>1</v>
      </c>
      <c r="X63" s="4" t="s">
        <v>104</v>
      </c>
      <c r="Y63">
        <v>0</v>
      </c>
      <c r="Z63" s="3">
        <v>6</v>
      </c>
      <c r="AA63" s="3">
        <f>250+50+120+60+50+30+60</f>
        <v>620</v>
      </c>
      <c r="AB63" s="3">
        <v>80</v>
      </c>
      <c r="AC63" s="3">
        <v>0</v>
      </c>
      <c r="AD63" s="3">
        <v>50</v>
      </c>
      <c r="AE63" s="3">
        <v>50</v>
      </c>
      <c r="AF63" s="3">
        <v>40</v>
      </c>
      <c r="AG63" s="3">
        <v>35</v>
      </c>
      <c r="AH63" s="3">
        <v>50</v>
      </c>
      <c r="AI63" s="3">
        <v>80</v>
      </c>
      <c r="AJ63" s="3">
        <v>30</v>
      </c>
      <c r="AK63" s="6">
        <v>0.55211726384364823</v>
      </c>
      <c r="AL63" s="6">
        <v>0.19350918850903628</v>
      </c>
      <c r="AM63" s="6">
        <v>0.11449105502957979</v>
      </c>
      <c r="AN63" s="6">
        <v>0.12005185343034289</v>
      </c>
      <c r="AO63" s="6">
        <v>1.9830639187392817E-2</v>
      </c>
    </row>
    <row r="64" spans="1:41" x14ac:dyDescent="0.25">
      <c r="A64" t="s">
        <v>47</v>
      </c>
      <c r="B64">
        <v>63</v>
      </c>
      <c r="C64" t="s">
        <v>136</v>
      </c>
      <c r="D64">
        <v>2</v>
      </c>
      <c r="E64">
        <v>3</v>
      </c>
      <c r="F64">
        <v>1630</v>
      </c>
      <c r="G64">
        <v>50</v>
      </c>
      <c r="H64">
        <v>968</v>
      </c>
      <c r="I64">
        <v>141</v>
      </c>
      <c r="J64">
        <v>115</v>
      </c>
      <c r="K64">
        <v>1</v>
      </c>
      <c r="L64">
        <v>1</v>
      </c>
      <c r="M64">
        <v>0</v>
      </c>
      <c r="N64">
        <v>0</v>
      </c>
      <c r="O64">
        <v>1</v>
      </c>
      <c r="P64">
        <f t="shared" si="0"/>
        <v>1</v>
      </c>
      <c r="Q64">
        <v>1</v>
      </c>
      <c r="R64">
        <v>1</v>
      </c>
      <c r="S64">
        <v>0</v>
      </c>
      <c r="T64">
        <f t="shared" si="1"/>
        <v>1</v>
      </c>
      <c r="U64">
        <v>0</v>
      </c>
      <c r="V64">
        <v>1</v>
      </c>
      <c r="W64">
        <v>0</v>
      </c>
      <c r="X64" s="4">
        <v>0</v>
      </c>
      <c r="Y64">
        <v>0</v>
      </c>
      <c r="Z64" s="3">
        <v>10</v>
      </c>
      <c r="AA64" s="3"/>
      <c r="AB64" s="3">
        <v>90</v>
      </c>
      <c r="AC64" s="3">
        <v>5</v>
      </c>
      <c r="AD64" s="3">
        <v>0</v>
      </c>
      <c r="AE64" s="3">
        <v>95</v>
      </c>
      <c r="AF64" s="3">
        <v>35</v>
      </c>
      <c r="AG64" s="3">
        <v>25</v>
      </c>
      <c r="AH64" s="3">
        <v>25</v>
      </c>
      <c r="AI64" s="3">
        <v>60</v>
      </c>
      <c r="AJ64" s="3">
        <v>20</v>
      </c>
      <c r="AK64" s="6">
        <v>0.53202208089207392</v>
      </c>
      <c r="AL64" s="6">
        <v>0.18498086887352833</v>
      </c>
      <c r="AM64" s="6">
        <v>7.3889602904837842E-2</v>
      </c>
      <c r="AN64" s="6">
        <v>0.18875001380976406</v>
      </c>
      <c r="AO64" s="6">
        <v>2.0357433519795836E-2</v>
      </c>
    </row>
    <row r="65" spans="1:41" x14ac:dyDescent="0.25">
      <c r="A65" t="s">
        <v>17</v>
      </c>
      <c r="B65">
        <v>64</v>
      </c>
      <c r="C65" t="s">
        <v>137</v>
      </c>
      <c r="D65">
        <v>1</v>
      </c>
      <c r="E65">
        <v>1</v>
      </c>
      <c r="F65">
        <v>2862</v>
      </c>
      <c r="G65">
        <v>920</v>
      </c>
      <c r="H65">
        <v>2329</v>
      </c>
      <c r="I65">
        <v>465</v>
      </c>
      <c r="J65">
        <v>264</v>
      </c>
      <c r="K65">
        <v>1</v>
      </c>
      <c r="L65">
        <v>1</v>
      </c>
      <c r="M65">
        <v>1</v>
      </c>
      <c r="N65">
        <v>0</v>
      </c>
      <c r="O65">
        <v>1</v>
      </c>
      <c r="P65">
        <f t="shared" si="0"/>
        <v>3</v>
      </c>
      <c r="Q65">
        <v>0</v>
      </c>
      <c r="R65">
        <v>0</v>
      </c>
      <c r="S65">
        <v>0</v>
      </c>
      <c r="T65">
        <f t="shared" si="1"/>
        <v>0</v>
      </c>
      <c r="U65">
        <v>1</v>
      </c>
      <c r="V65">
        <v>1</v>
      </c>
      <c r="W65">
        <v>1</v>
      </c>
      <c r="X65" s="4" t="s">
        <v>111</v>
      </c>
      <c r="Y65">
        <v>1</v>
      </c>
      <c r="Z65" s="3"/>
      <c r="AA65" s="3"/>
      <c r="AB65" s="3">
        <v>60</v>
      </c>
      <c r="AC65" s="3">
        <v>80</v>
      </c>
      <c r="AD65" s="3">
        <v>0</v>
      </c>
      <c r="AE65" s="3">
        <v>20</v>
      </c>
      <c r="AF65" s="3">
        <v>20</v>
      </c>
      <c r="AG65" s="3">
        <v>40</v>
      </c>
      <c r="AH65" s="3">
        <v>30</v>
      </c>
      <c r="AI65" s="3">
        <v>50</v>
      </c>
      <c r="AJ65" s="3">
        <v>10</v>
      </c>
      <c r="AK65" s="6">
        <v>0.4776318934098106</v>
      </c>
      <c r="AL65" s="6">
        <v>0.12564228953814902</v>
      </c>
      <c r="AM65" s="6">
        <v>8.0689490350719956E-2</v>
      </c>
      <c r="AN65" s="6">
        <v>0.30707663659357509</v>
      </c>
      <c r="AO65" s="6">
        <v>8.9596901077453155E-3</v>
      </c>
    </row>
    <row r="66" spans="1:41" x14ac:dyDescent="0.25">
      <c r="A66" t="s">
        <v>60</v>
      </c>
      <c r="B66">
        <v>65</v>
      </c>
      <c r="C66" t="s">
        <v>137</v>
      </c>
      <c r="D66">
        <v>1</v>
      </c>
      <c r="E66">
        <v>1</v>
      </c>
      <c r="F66">
        <v>10045</v>
      </c>
      <c r="G66">
        <v>2762</v>
      </c>
      <c r="H66">
        <v>315</v>
      </c>
      <c r="I66">
        <v>149</v>
      </c>
      <c r="J66">
        <v>32</v>
      </c>
      <c r="K66">
        <v>1</v>
      </c>
      <c r="L66">
        <v>0</v>
      </c>
      <c r="M66">
        <v>1</v>
      </c>
      <c r="N66">
        <v>1</v>
      </c>
      <c r="O66">
        <v>1</v>
      </c>
      <c r="P66">
        <f t="shared" si="0"/>
        <v>3</v>
      </c>
      <c r="Q66">
        <v>0</v>
      </c>
      <c r="R66">
        <v>0</v>
      </c>
      <c r="S66">
        <v>0</v>
      </c>
      <c r="T66">
        <f t="shared" si="1"/>
        <v>0</v>
      </c>
      <c r="U66">
        <v>0</v>
      </c>
      <c r="V66">
        <v>1</v>
      </c>
      <c r="W66">
        <v>0</v>
      </c>
      <c r="X66" s="4">
        <v>0</v>
      </c>
      <c r="Y66">
        <v>0</v>
      </c>
      <c r="Z66" s="3">
        <v>2</v>
      </c>
      <c r="AA66" s="3">
        <f>45+20</f>
        <v>65</v>
      </c>
      <c r="AB66" s="3">
        <v>15</v>
      </c>
      <c r="AC66" s="3">
        <v>25</v>
      </c>
      <c r="AD66" s="3">
        <v>50</v>
      </c>
      <c r="AE66" s="3">
        <v>25</v>
      </c>
      <c r="AF66" s="3">
        <v>60</v>
      </c>
      <c r="AG66" s="3">
        <v>30</v>
      </c>
      <c r="AH66" s="3">
        <v>20</v>
      </c>
      <c r="AI66" s="3">
        <v>70</v>
      </c>
      <c r="AJ66" s="3">
        <v>10</v>
      </c>
      <c r="AK66" s="6">
        <v>0.24222913243524352</v>
      </c>
      <c r="AL66" s="6">
        <v>0.33014345530870276</v>
      </c>
      <c r="AM66" s="6">
        <v>3.7736185669455136E-2</v>
      </c>
      <c r="AN66" s="6">
        <v>0.38989122658659858</v>
      </c>
      <c r="AO66" s="6">
        <v>0</v>
      </c>
    </row>
    <row r="67" spans="1:41" x14ac:dyDescent="0.25">
      <c r="A67" t="s">
        <v>67</v>
      </c>
      <c r="B67">
        <v>66</v>
      </c>
      <c r="C67" t="s">
        <v>138</v>
      </c>
      <c r="D67">
        <v>2</v>
      </c>
      <c r="E67">
        <v>4</v>
      </c>
      <c r="F67">
        <v>3693</v>
      </c>
      <c r="G67">
        <v>569</v>
      </c>
      <c r="H67">
        <v>534</v>
      </c>
      <c r="I67">
        <v>203</v>
      </c>
      <c r="J67">
        <v>62</v>
      </c>
      <c r="K67">
        <v>1</v>
      </c>
      <c r="L67">
        <v>1</v>
      </c>
      <c r="M67">
        <v>1</v>
      </c>
      <c r="N67">
        <v>0</v>
      </c>
      <c r="O67">
        <v>0</v>
      </c>
      <c r="P67">
        <f t="shared" ref="P67:P68" si="2">M67+N67+O67+U67</f>
        <v>2</v>
      </c>
      <c r="Q67">
        <v>1</v>
      </c>
      <c r="R67">
        <v>1</v>
      </c>
      <c r="S67">
        <v>0</v>
      </c>
      <c r="T67">
        <f t="shared" ref="T67:T68" si="3">R67+S67</f>
        <v>1</v>
      </c>
      <c r="U67">
        <v>1</v>
      </c>
      <c r="V67">
        <v>0</v>
      </c>
      <c r="W67">
        <v>1</v>
      </c>
      <c r="X67" s="4" t="s">
        <v>95</v>
      </c>
      <c r="Y67">
        <v>1</v>
      </c>
      <c r="Z67" s="3">
        <v>0</v>
      </c>
      <c r="AA67" s="3">
        <v>0</v>
      </c>
      <c r="AB67" s="3">
        <v>20</v>
      </c>
      <c r="AC67" s="3">
        <v>30</v>
      </c>
      <c r="AD67" s="3">
        <v>30</v>
      </c>
      <c r="AE67" s="3">
        <v>40</v>
      </c>
      <c r="AF67" s="3">
        <v>30</v>
      </c>
      <c r="AG67" s="3">
        <v>20</v>
      </c>
      <c r="AH67" s="3">
        <v>20</v>
      </c>
      <c r="AI67" s="3">
        <v>20</v>
      </c>
      <c r="AJ67" s="3">
        <v>10</v>
      </c>
      <c r="AK67" s="6">
        <v>0.20473273216338236</v>
      </c>
      <c r="AL67" s="6">
        <v>0.39935775141899016</v>
      </c>
      <c r="AM67" s="6">
        <v>0.12535222950314606</v>
      </c>
      <c r="AN67" s="6">
        <v>0.25793271794385658</v>
      </c>
      <c r="AO67" s="6">
        <v>1.262456897062483E-2</v>
      </c>
    </row>
    <row r="68" spans="1:41" x14ac:dyDescent="0.25">
      <c r="A68" t="s">
        <v>43</v>
      </c>
      <c r="B68">
        <v>70</v>
      </c>
      <c r="C68" t="s">
        <v>137</v>
      </c>
      <c r="D68">
        <v>2</v>
      </c>
      <c r="E68">
        <v>9</v>
      </c>
      <c r="F68">
        <v>7942</v>
      </c>
      <c r="G68">
        <v>4676</v>
      </c>
      <c r="H68">
        <v>1142</v>
      </c>
      <c r="I68">
        <v>884</v>
      </c>
      <c r="J68">
        <v>262</v>
      </c>
      <c r="K68">
        <v>1</v>
      </c>
      <c r="L68">
        <v>0</v>
      </c>
      <c r="M68">
        <v>0</v>
      </c>
      <c r="N68">
        <v>0</v>
      </c>
      <c r="O68">
        <v>0</v>
      </c>
      <c r="P68">
        <f t="shared" si="2"/>
        <v>0</v>
      </c>
      <c r="Q68">
        <v>1</v>
      </c>
      <c r="R68">
        <v>0</v>
      </c>
      <c r="S68">
        <v>1</v>
      </c>
      <c r="T68">
        <f t="shared" si="3"/>
        <v>1</v>
      </c>
      <c r="U68">
        <v>0</v>
      </c>
      <c r="V68">
        <v>0</v>
      </c>
      <c r="W68">
        <v>1</v>
      </c>
      <c r="X68" s="4" t="s">
        <v>112</v>
      </c>
      <c r="Y68">
        <v>1</v>
      </c>
      <c r="Z68" s="3">
        <v>7</v>
      </c>
      <c r="AA68" s="3">
        <f>25+30+20+15+20+25+20</f>
        <v>155</v>
      </c>
      <c r="AB68" s="3">
        <v>80</v>
      </c>
      <c r="AC68" s="3">
        <v>50</v>
      </c>
      <c r="AD68" s="3">
        <v>0</v>
      </c>
      <c r="AE68" s="3">
        <v>50</v>
      </c>
      <c r="AF68" s="3">
        <v>80</v>
      </c>
      <c r="AG68" s="3">
        <v>35</v>
      </c>
      <c r="AH68" s="3">
        <v>20</v>
      </c>
      <c r="AI68" s="3">
        <v>20</v>
      </c>
      <c r="AJ68" s="3">
        <v>10</v>
      </c>
      <c r="AK68" s="6">
        <v>0.1899745731928805</v>
      </c>
      <c r="AL68" s="6">
        <v>0.30335809211267961</v>
      </c>
      <c r="AM68" s="6">
        <v>0.28847025815098265</v>
      </c>
      <c r="AN68" s="6">
        <v>0.2181970765434573</v>
      </c>
      <c r="AO68" s="6">
        <v>0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A1048576"/>
    </sheetView>
  </sheetViews>
  <sheetFormatPr defaultRowHeight="15" x14ac:dyDescent="0.25"/>
  <cols>
    <col min="1" max="1" width="6" bestFit="1" customWidth="1"/>
    <col min="2" max="2" width="12" bestFit="1" customWidth="1"/>
    <col min="3" max="3" width="14.140625" bestFit="1" customWidth="1"/>
    <col min="4" max="4" width="13.5703125" bestFit="1" customWidth="1"/>
    <col min="5" max="5" width="8.42578125" bestFit="1" customWidth="1"/>
    <col min="6" max="6" width="9.42578125" bestFit="1" customWidth="1"/>
    <col min="7" max="7" width="13.28515625" bestFit="1" customWidth="1"/>
    <col min="8" max="8" width="9.5703125" bestFit="1" customWidth="1"/>
  </cols>
  <sheetData>
    <row r="1" spans="1:8" x14ac:dyDescent="0.25">
      <c r="A1" t="s">
        <v>398</v>
      </c>
      <c r="B1" t="s">
        <v>146</v>
      </c>
      <c r="C1" t="s">
        <v>211</v>
      </c>
      <c r="D1" t="s">
        <v>149</v>
      </c>
      <c r="E1" t="s">
        <v>148</v>
      </c>
      <c r="F1" t="s">
        <v>335</v>
      </c>
      <c r="G1" t="s">
        <v>147</v>
      </c>
      <c r="H1" t="s">
        <v>337</v>
      </c>
    </row>
    <row r="2" spans="1:8" x14ac:dyDescent="0.25">
      <c r="A2" t="s">
        <v>400</v>
      </c>
      <c r="B2" t="s">
        <v>340</v>
      </c>
      <c r="C2" t="s">
        <v>215</v>
      </c>
      <c r="D2" t="s">
        <v>218</v>
      </c>
      <c r="E2" t="s">
        <v>317</v>
      </c>
      <c r="F2" t="s">
        <v>336</v>
      </c>
      <c r="G2" t="s">
        <v>333</v>
      </c>
      <c r="H2" t="s">
        <v>330</v>
      </c>
    </row>
    <row r="3" spans="1:8" x14ac:dyDescent="0.25">
      <c r="A3" t="s">
        <v>401</v>
      </c>
      <c r="B3" t="s">
        <v>340</v>
      </c>
      <c r="C3" t="s">
        <v>215</v>
      </c>
      <c r="D3" t="s">
        <v>218</v>
      </c>
      <c r="E3" t="s">
        <v>314</v>
      </c>
      <c r="F3" t="s">
        <v>336</v>
      </c>
      <c r="G3" t="s">
        <v>333</v>
      </c>
      <c r="H3" t="s">
        <v>330</v>
      </c>
    </row>
    <row r="4" spans="1:8" x14ac:dyDescent="0.25">
      <c r="A4" t="s">
        <v>403</v>
      </c>
      <c r="B4" t="s">
        <v>340</v>
      </c>
      <c r="C4" t="s">
        <v>215</v>
      </c>
      <c r="D4" t="s">
        <v>218</v>
      </c>
      <c r="E4" t="s">
        <v>314</v>
      </c>
      <c r="F4" t="s">
        <v>336</v>
      </c>
      <c r="G4" t="s">
        <v>333</v>
      </c>
      <c r="H4" t="s">
        <v>330</v>
      </c>
    </row>
    <row r="5" spans="1:8" x14ac:dyDescent="0.25">
      <c r="A5" t="s">
        <v>402</v>
      </c>
      <c r="B5" t="s">
        <v>340</v>
      </c>
      <c r="C5" t="s">
        <v>215</v>
      </c>
      <c r="D5" t="s">
        <v>218</v>
      </c>
      <c r="E5" t="s">
        <v>317</v>
      </c>
      <c r="F5" t="s">
        <v>336</v>
      </c>
      <c r="G5" t="s">
        <v>333</v>
      </c>
      <c r="H5" t="s">
        <v>330</v>
      </c>
    </row>
    <row r="6" spans="1:8" x14ac:dyDescent="0.25">
      <c r="A6" t="s">
        <v>405</v>
      </c>
      <c r="B6" t="s">
        <v>340</v>
      </c>
      <c r="C6" t="s">
        <v>215</v>
      </c>
      <c r="D6" t="s">
        <v>218</v>
      </c>
      <c r="E6" t="s">
        <v>317</v>
      </c>
      <c r="F6" t="s">
        <v>336</v>
      </c>
      <c r="G6" t="s">
        <v>333</v>
      </c>
      <c r="H6" t="s">
        <v>330</v>
      </c>
    </row>
    <row r="7" spans="1:8" x14ac:dyDescent="0.25">
      <c r="A7" t="s">
        <v>406</v>
      </c>
      <c r="B7" t="s">
        <v>340</v>
      </c>
      <c r="C7" t="s">
        <v>215</v>
      </c>
      <c r="D7" t="s">
        <v>218</v>
      </c>
      <c r="E7" t="s">
        <v>317</v>
      </c>
      <c r="F7" t="s">
        <v>336</v>
      </c>
      <c r="G7" t="s">
        <v>333</v>
      </c>
      <c r="H7" t="s">
        <v>330</v>
      </c>
    </row>
    <row r="8" spans="1:8" x14ac:dyDescent="0.25">
      <c r="A8" t="s">
        <v>407</v>
      </c>
      <c r="B8" t="s">
        <v>340</v>
      </c>
      <c r="C8" t="s">
        <v>215</v>
      </c>
      <c r="D8" t="s">
        <v>218</v>
      </c>
      <c r="E8" t="s">
        <v>317</v>
      </c>
      <c r="F8" t="s">
        <v>336</v>
      </c>
      <c r="G8" t="s">
        <v>333</v>
      </c>
      <c r="H8" t="s">
        <v>330</v>
      </c>
    </row>
    <row r="9" spans="1:8" x14ac:dyDescent="0.25">
      <c r="A9" t="s">
        <v>408</v>
      </c>
      <c r="B9" t="s">
        <v>340</v>
      </c>
      <c r="C9" t="s">
        <v>215</v>
      </c>
      <c r="D9" t="s">
        <v>218</v>
      </c>
      <c r="E9" t="s">
        <v>317</v>
      </c>
      <c r="F9" t="s">
        <v>339</v>
      </c>
      <c r="G9" t="s">
        <v>333</v>
      </c>
      <c r="H9" t="s">
        <v>330</v>
      </c>
    </row>
    <row r="10" spans="1:8" x14ac:dyDescent="0.25">
      <c r="A10" t="s">
        <v>409</v>
      </c>
      <c r="B10" t="s">
        <v>340</v>
      </c>
      <c r="C10" t="s">
        <v>215</v>
      </c>
      <c r="D10" t="s">
        <v>218</v>
      </c>
      <c r="E10" t="s">
        <v>317</v>
      </c>
      <c r="F10" t="s">
        <v>339</v>
      </c>
      <c r="G10" t="s">
        <v>333</v>
      </c>
      <c r="H10" t="s">
        <v>330</v>
      </c>
    </row>
    <row r="11" spans="1:8" x14ac:dyDescent="0.25">
      <c r="A11" t="s">
        <v>410</v>
      </c>
      <c r="B11" t="s">
        <v>340</v>
      </c>
      <c r="C11" t="s">
        <v>215</v>
      </c>
      <c r="D11" t="s">
        <v>218</v>
      </c>
      <c r="E11" t="s">
        <v>314</v>
      </c>
      <c r="F11" t="s">
        <v>339</v>
      </c>
      <c r="G11" t="s">
        <v>333</v>
      </c>
      <c r="H11" t="s">
        <v>330</v>
      </c>
    </row>
    <row r="12" spans="1:8" x14ac:dyDescent="0.25">
      <c r="A12" t="s">
        <v>411</v>
      </c>
      <c r="B12" t="s">
        <v>340</v>
      </c>
      <c r="C12" t="s">
        <v>215</v>
      </c>
      <c r="D12" t="s">
        <v>218</v>
      </c>
      <c r="E12" t="s">
        <v>314</v>
      </c>
      <c r="F12" t="s">
        <v>339</v>
      </c>
      <c r="G12" t="s">
        <v>333</v>
      </c>
      <c r="H12" t="s">
        <v>330</v>
      </c>
    </row>
    <row r="13" spans="1:8" x14ac:dyDescent="0.25">
      <c r="A13" t="s">
        <v>412</v>
      </c>
      <c r="B13" t="s">
        <v>340</v>
      </c>
      <c r="C13" t="s">
        <v>215</v>
      </c>
      <c r="D13" t="s">
        <v>218</v>
      </c>
      <c r="E13" t="s">
        <v>314</v>
      </c>
      <c r="F13" t="s">
        <v>339</v>
      </c>
      <c r="G13" t="s">
        <v>333</v>
      </c>
      <c r="H13" t="s">
        <v>330</v>
      </c>
    </row>
    <row r="14" spans="1:8" x14ac:dyDescent="0.25">
      <c r="A14" t="s">
        <v>413</v>
      </c>
      <c r="B14" t="s">
        <v>340</v>
      </c>
      <c r="C14" t="s">
        <v>215</v>
      </c>
      <c r="D14" t="s">
        <v>218</v>
      </c>
      <c r="E14" t="s">
        <v>314</v>
      </c>
      <c r="F14" t="s">
        <v>336</v>
      </c>
      <c r="G14" t="s">
        <v>333</v>
      </c>
      <c r="H14" t="s">
        <v>330</v>
      </c>
    </row>
    <row r="15" spans="1:8" x14ac:dyDescent="0.25">
      <c r="A15" t="s">
        <v>414</v>
      </c>
      <c r="B15" t="s">
        <v>340</v>
      </c>
      <c r="C15" t="s">
        <v>215</v>
      </c>
      <c r="D15" t="s">
        <v>218</v>
      </c>
      <c r="E15" t="s">
        <v>319</v>
      </c>
      <c r="F15" t="s">
        <v>336</v>
      </c>
      <c r="G15" t="s">
        <v>333</v>
      </c>
      <c r="H15" t="s">
        <v>330</v>
      </c>
    </row>
    <row r="16" spans="1:8" x14ac:dyDescent="0.25">
      <c r="A16" t="s">
        <v>415</v>
      </c>
      <c r="B16" t="s">
        <v>340</v>
      </c>
      <c r="C16" t="s">
        <v>215</v>
      </c>
      <c r="D16" t="s">
        <v>218</v>
      </c>
      <c r="E16" t="s">
        <v>319</v>
      </c>
      <c r="F16" t="s">
        <v>336</v>
      </c>
      <c r="G16" t="s">
        <v>333</v>
      </c>
      <c r="H16" t="s">
        <v>330</v>
      </c>
    </row>
    <row r="17" spans="1:8" x14ac:dyDescent="0.25">
      <c r="A17" t="s">
        <v>420</v>
      </c>
      <c r="B17" t="s">
        <v>340</v>
      </c>
      <c r="C17" t="s">
        <v>215</v>
      </c>
      <c r="D17" t="s">
        <v>218</v>
      </c>
      <c r="E17" t="s">
        <v>317</v>
      </c>
      <c r="F17" t="s">
        <v>339</v>
      </c>
      <c r="G17" t="s">
        <v>333</v>
      </c>
      <c r="H17" t="s">
        <v>330</v>
      </c>
    </row>
    <row r="18" spans="1:8" x14ac:dyDescent="0.25">
      <c r="A18" t="s">
        <v>422</v>
      </c>
      <c r="B18" t="s">
        <v>340</v>
      </c>
      <c r="C18" t="s">
        <v>215</v>
      </c>
      <c r="D18" t="s">
        <v>218</v>
      </c>
      <c r="E18" t="s">
        <v>317</v>
      </c>
      <c r="F18" t="s">
        <v>339</v>
      </c>
      <c r="G18" t="s">
        <v>333</v>
      </c>
      <c r="H18" t="s">
        <v>330</v>
      </c>
    </row>
    <row r="19" spans="1:8" x14ac:dyDescent="0.25">
      <c r="A19" t="s">
        <v>423</v>
      </c>
      <c r="B19" t="s">
        <v>340</v>
      </c>
      <c r="C19" t="s">
        <v>215</v>
      </c>
      <c r="D19" t="s">
        <v>218</v>
      </c>
      <c r="E19" t="s">
        <v>314</v>
      </c>
      <c r="F19" t="s">
        <v>339</v>
      </c>
      <c r="G19" t="s">
        <v>333</v>
      </c>
      <c r="H19" t="s">
        <v>330</v>
      </c>
    </row>
    <row r="20" spans="1:8" x14ac:dyDescent="0.25">
      <c r="A20" t="s">
        <v>424</v>
      </c>
      <c r="B20" t="s">
        <v>340</v>
      </c>
      <c r="C20" t="s">
        <v>215</v>
      </c>
      <c r="D20" t="s">
        <v>218</v>
      </c>
      <c r="E20" t="s">
        <v>317</v>
      </c>
      <c r="F20" t="s">
        <v>339</v>
      </c>
      <c r="G20" t="s">
        <v>333</v>
      </c>
      <c r="H20" t="s">
        <v>330</v>
      </c>
    </row>
    <row r="21" spans="1:8" x14ac:dyDescent="0.25">
      <c r="A21" t="s">
        <v>427</v>
      </c>
      <c r="B21" t="s">
        <v>340</v>
      </c>
      <c r="C21" t="s">
        <v>215</v>
      </c>
      <c r="D21" t="s">
        <v>218</v>
      </c>
      <c r="E21" t="s">
        <v>317</v>
      </c>
      <c r="F21" t="s">
        <v>339</v>
      </c>
      <c r="G21" t="s">
        <v>333</v>
      </c>
      <c r="H21" t="s">
        <v>330</v>
      </c>
    </row>
    <row r="22" spans="1:8" x14ac:dyDescent="0.25">
      <c r="A22" t="s">
        <v>428</v>
      </c>
      <c r="B22" t="s">
        <v>340</v>
      </c>
      <c r="C22" t="s">
        <v>215</v>
      </c>
      <c r="D22" t="s">
        <v>218</v>
      </c>
      <c r="E22" t="s">
        <v>317</v>
      </c>
      <c r="F22" t="s">
        <v>336</v>
      </c>
      <c r="G22" t="s">
        <v>333</v>
      </c>
      <c r="H22" t="s">
        <v>330</v>
      </c>
    </row>
    <row r="23" spans="1:8" x14ac:dyDescent="0.25">
      <c r="A23" t="s">
        <v>433</v>
      </c>
      <c r="B23" t="s">
        <v>340</v>
      </c>
      <c r="C23" t="s">
        <v>215</v>
      </c>
      <c r="D23" t="s">
        <v>218</v>
      </c>
      <c r="E23" t="s">
        <v>319</v>
      </c>
      <c r="F23" t="s">
        <v>339</v>
      </c>
      <c r="G23" t="s">
        <v>333</v>
      </c>
      <c r="H23" t="s">
        <v>330</v>
      </c>
    </row>
    <row r="24" spans="1:8" x14ac:dyDescent="0.25">
      <c r="A24" t="s">
        <v>435</v>
      </c>
      <c r="B24" t="s">
        <v>341</v>
      </c>
      <c r="C24" t="s">
        <v>150</v>
      </c>
      <c r="D24" t="s">
        <v>134</v>
      </c>
      <c r="E24" t="s">
        <v>317</v>
      </c>
      <c r="F24" t="s">
        <v>336</v>
      </c>
      <c r="G24" t="s">
        <v>334</v>
      </c>
      <c r="H24" t="s">
        <v>330</v>
      </c>
    </row>
    <row r="25" spans="1:8" x14ac:dyDescent="0.25">
      <c r="A25" t="s">
        <v>436</v>
      </c>
      <c r="B25" t="s">
        <v>341</v>
      </c>
      <c r="C25" t="s">
        <v>150</v>
      </c>
      <c r="D25" t="s">
        <v>134</v>
      </c>
      <c r="E25" t="s">
        <v>317</v>
      </c>
      <c r="F25" t="s">
        <v>336</v>
      </c>
      <c r="G25" t="s">
        <v>334</v>
      </c>
      <c r="H25" t="s">
        <v>330</v>
      </c>
    </row>
    <row r="26" spans="1:8" x14ac:dyDescent="0.25">
      <c r="A26" t="s">
        <v>437</v>
      </c>
      <c r="B26" t="s">
        <v>341</v>
      </c>
      <c r="C26" t="s">
        <v>197</v>
      </c>
      <c r="D26" t="s">
        <v>134</v>
      </c>
      <c r="E26" t="s">
        <v>314</v>
      </c>
      <c r="F26" t="s">
        <v>336</v>
      </c>
      <c r="G26" t="s">
        <v>334</v>
      </c>
      <c r="H26" t="s">
        <v>338</v>
      </c>
    </row>
    <row r="27" spans="1:8" x14ac:dyDescent="0.25">
      <c r="A27" t="s">
        <v>440</v>
      </c>
      <c r="B27" t="s">
        <v>341</v>
      </c>
      <c r="C27" t="s">
        <v>197</v>
      </c>
      <c r="D27" t="s">
        <v>134</v>
      </c>
      <c r="E27" t="s">
        <v>317</v>
      </c>
      <c r="F27" t="s">
        <v>336</v>
      </c>
      <c r="G27" t="s">
        <v>334</v>
      </c>
      <c r="H27" t="s">
        <v>338</v>
      </c>
    </row>
    <row r="28" spans="1:8" x14ac:dyDescent="0.25">
      <c r="A28" t="s">
        <v>441</v>
      </c>
      <c r="B28" t="s">
        <v>341</v>
      </c>
      <c r="C28" t="s">
        <v>197</v>
      </c>
      <c r="D28" t="s">
        <v>134</v>
      </c>
      <c r="E28" t="s">
        <v>317</v>
      </c>
      <c r="F28" t="s">
        <v>336</v>
      </c>
      <c r="G28" t="s">
        <v>334</v>
      </c>
      <c r="H28" t="s">
        <v>338</v>
      </c>
    </row>
    <row r="29" spans="1:8" x14ac:dyDescent="0.25">
      <c r="A29" t="s">
        <v>442</v>
      </c>
      <c r="B29" t="s">
        <v>341</v>
      </c>
      <c r="C29" t="s">
        <v>197</v>
      </c>
      <c r="D29" t="s">
        <v>134</v>
      </c>
      <c r="E29" t="s">
        <v>317</v>
      </c>
      <c r="F29" t="s">
        <v>336</v>
      </c>
      <c r="G29" t="s">
        <v>334</v>
      </c>
      <c r="H29" t="s">
        <v>338</v>
      </c>
    </row>
    <row r="30" spans="1:8" x14ac:dyDescent="0.25">
      <c r="A30" t="s">
        <v>443</v>
      </c>
      <c r="B30" t="s">
        <v>341</v>
      </c>
      <c r="C30" t="s">
        <v>197</v>
      </c>
      <c r="D30" t="s">
        <v>134</v>
      </c>
      <c r="E30" t="s">
        <v>317</v>
      </c>
      <c r="F30" t="s">
        <v>336</v>
      </c>
      <c r="G30" t="s">
        <v>334</v>
      </c>
      <c r="H30" t="s">
        <v>338</v>
      </c>
    </row>
    <row r="31" spans="1:8" x14ac:dyDescent="0.25">
      <c r="A31" t="s">
        <v>445</v>
      </c>
      <c r="B31" t="s">
        <v>340</v>
      </c>
      <c r="C31" t="s">
        <v>212</v>
      </c>
      <c r="D31" t="s">
        <v>219</v>
      </c>
      <c r="E31" t="s">
        <v>319</v>
      </c>
      <c r="F31" t="s">
        <v>336</v>
      </c>
      <c r="G31" t="s">
        <v>334</v>
      </c>
      <c r="H31" t="s">
        <v>330</v>
      </c>
    </row>
    <row r="32" spans="1:8" x14ac:dyDescent="0.25">
      <c r="A32" t="s">
        <v>446</v>
      </c>
      <c r="B32" t="s">
        <v>340</v>
      </c>
      <c r="C32" t="s">
        <v>212</v>
      </c>
      <c r="D32" t="s">
        <v>219</v>
      </c>
      <c r="E32" t="s">
        <v>314</v>
      </c>
      <c r="F32" t="s">
        <v>336</v>
      </c>
      <c r="G32" t="s">
        <v>334</v>
      </c>
      <c r="H32" t="s">
        <v>330</v>
      </c>
    </row>
    <row r="33" spans="1:8" x14ac:dyDescent="0.25">
      <c r="A33" t="s">
        <v>447</v>
      </c>
      <c r="B33" t="s">
        <v>340</v>
      </c>
      <c r="C33" t="s">
        <v>213</v>
      </c>
      <c r="D33" t="s">
        <v>219</v>
      </c>
      <c r="E33" t="s">
        <v>319</v>
      </c>
      <c r="F33" t="s">
        <v>336</v>
      </c>
      <c r="G33" t="s">
        <v>334</v>
      </c>
      <c r="H33" t="s">
        <v>330</v>
      </c>
    </row>
    <row r="34" spans="1:8" x14ac:dyDescent="0.25">
      <c r="A34" t="s">
        <v>448</v>
      </c>
      <c r="B34" t="s">
        <v>341</v>
      </c>
      <c r="C34" t="s">
        <v>197</v>
      </c>
      <c r="D34" t="s">
        <v>134</v>
      </c>
      <c r="E34" t="s">
        <v>317</v>
      </c>
      <c r="F34" t="s">
        <v>336</v>
      </c>
      <c r="G34" t="s">
        <v>334</v>
      </c>
      <c r="H34" t="s">
        <v>330</v>
      </c>
    </row>
    <row r="35" spans="1:8" x14ac:dyDescent="0.25">
      <c r="A35" t="s">
        <v>450</v>
      </c>
      <c r="B35" t="s">
        <v>340</v>
      </c>
      <c r="C35" t="s">
        <v>214</v>
      </c>
      <c r="D35" t="s">
        <v>220</v>
      </c>
      <c r="E35" t="s">
        <v>314</v>
      </c>
      <c r="F35" t="s">
        <v>336</v>
      </c>
      <c r="G35" t="s">
        <v>333</v>
      </c>
      <c r="H35" t="s">
        <v>330</v>
      </c>
    </row>
    <row r="36" spans="1:8" x14ac:dyDescent="0.25">
      <c r="A36" t="s">
        <v>451</v>
      </c>
      <c r="B36" t="s">
        <v>340</v>
      </c>
      <c r="C36" t="s">
        <v>214</v>
      </c>
      <c r="D36" t="s">
        <v>220</v>
      </c>
      <c r="E36" t="s">
        <v>314</v>
      </c>
      <c r="F36" t="s">
        <v>336</v>
      </c>
      <c r="G36" t="s">
        <v>333</v>
      </c>
      <c r="H36" t="s">
        <v>330</v>
      </c>
    </row>
    <row r="37" spans="1:8" x14ac:dyDescent="0.25">
      <c r="A37" t="s">
        <v>454</v>
      </c>
      <c r="B37" t="s">
        <v>341</v>
      </c>
      <c r="C37" t="s">
        <v>199</v>
      </c>
      <c r="D37" t="s">
        <v>134</v>
      </c>
      <c r="E37" t="s">
        <v>314</v>
      </c>
      <c r="F37" t="s">
        <v>336</v>
      </c>
      <c r="G37" t="s">
        <v>333</v>
      </c>
      <c r="H37" t="s">
        <v>330</v>
      </c>
    </row>
    <row r="38" spans="1:8" x14ac:dyDescent="0.25">
      <c r="A38" t="s">
        <v>456</v>
      </c>
      <c r="B38" t="s">
        <v>340</v>
      </c>
      <c r="C38" t="s">
        <v>214</v>
      </c>
      <c r="D38" t="s">
        <v>219</v>
      </c>
      <c r="E38" t="s">
        <v>314</v>
      </c>
      <c r="F38" t="s">
        <v>336</v>
      </c>
      <c r="G38" t="s">
        <v>334</v>
      </c>
      <c r="H38" t="s">
        <v>330</v>
      </c>
    </row>
    <row r="39" spans="1:8" x14ac:dyDescent="0.25">
      <c r="A39" t="s">
        <v>458</v>
      </c>
      <c r="B39" t="s">
        <v>341</v>
      </c>
      <c r="C39" t="s">
        <v>197</v>
      </c>
      <c r="D39" t="s">
        <v>134</v>
      </c>
      <c r="E39" t="s">
        <v>317</v>
      </c>
      <c r="F39" t="s">
        <v>339</v>
      </c>
      <c r="G39" t="s">
        <v>333</v>
      </c>
      <c r="H39" t="s">
        <v>330</v>
      </c>
    </row>
    <row r="40" spans="1:8" x14ac:dyDescent="0.25">
      <c r="A40" t="s">
        <v>459</v>
      </c>
      <c r="B40" t="s">
        <v>341</v>
      </c>
      <c r="C40" t="s">
        <v>197</v>
      </c>
      <c r="D40" t="s">
        <v>134</v>
      </c>
      <c r="E40" t="s">
        <v>317</v>
      </c>
      <c r="F40" t="s">
        <v>339</v>
      </c>
      <c r="G40" t="s">
        <v>333</v>
      </c>
      <c r="H40" t="s">
        <v>330</v>
      </c>
    </row>
    <row r="41" spans="1:8" x14ac:dyDescent="0.25">
      <c r="A41" t="s">
        <v>460</v>
      </c>
      <c r="B41" t="s">
        <v>341</v>
      </c>
      <c r="C41" t="s">
        <v>197</v>
      </c>
      <c r="D41" t="s">
        <v>134</v>
      </c>
      <c r="E41" t="s">
        <v>317</v>
      </c>
      <c r="F41" t="s">
        <v>339</v>
      </c>
      <c r="G41" t="s">
        <v>333</v>
      </c>
      <c r="H41" t="s">
        <v>330</v>
      </c>
    </row>
    <row r="42" spans="1:8" x14ac:dyDescent="0.25">
      <c r="A42" t="s">
        <v>461</v>
      </c>
      <c r="B42" t="s">
        <v>341</v>
      </c>
      <c r="C42" t="s">
        <v>197</v>
      </c>
      <c r="D42" t="s">
        <v>134</v>
      </c>
      <c r="E42" t="s">
        <v>317</v>
      </c>
      <c r="F42" t="s">
        <v>339</v>
      </c>
      <c r="G42" t="s">
        <v>333</v>
      </c>
      <c r="H42" t="s">
        <v>330</v>
      </c>
    </row>
    <row r="43" spans="1:8" x14ac:dyDescent="0.25">
      <c r="A43" t="s">
        <v>462</v>
      </c>
      <c r="B43" t="s">
        <v>340</v>
      </c>
      <c r="C43" t="s">
        <v>216</v>
      </c>
      <c r="D43" t="s">
        <v>218</v>
      </c>
      <c r="E43" t="s">
        <v>314</v>
      </c>
      <c r="F43" t="s">
        <v>336</v>
      </c>
      <c r="G43" t="s">
        <v>334</v>
      </c>
      <c r="H43" t="s">
        <v>330</v>
      </c>
    </row>
    <row r="44" spans="1:8" x14ac:dyDescent="0.25">
      <c r="A44" t="s">
        <v>464</v>
      </c>
      <c r="B44" t="s">
        <v>341</v>
      </c>
      <c r="C44" t="s">
        <v>197</v>
      </c>
      <c r="D44" t="s">
        <v>134</v>
      </c>
      <c r="E44" t="s">
        <v>314</v>
      </c>
      <c r="F44" t="s">
        <v>339</v>
      </c>
      <c r="G44" t="s">
        <v>334</v>
      </c>
      <c r="H44" t="s">
        <v>338</v>
      </c>
    </row>
    <row r="45" spans="1:8" x14ac:dyDescent="0.25">
      <c r="A45" t="s">
        <v>465</v>
      </c>
      <c r="B45" t="s">
        <v>341</v>
      </c>
      <c r="C45" t="s">
        <v>197</v>
      </c>
      <c r="D45" t="s">
        <v>134</v>
      </c>
      <c r="E45" t="s">
        <v>317</v>
      </c>
      <c r="F45" t="s">
        <v>339</v>
      </c>
      <c r="G45" t="s">
        <v>334</v>
      </c>
      <c r="H45" t="s">
        <v>338</v>
      </c>
    </row>
    <row r="46" spans="1:8" x14ac:dyDescent="0.25">
      <c r="A46" t="s">
        <v>466</v>
      </c>
      <c r="B46" t="s">
        <v>341</v>
      </c>
      <c r="C46" t="s">
        <v>197</v>
      </c>
      <c r="D46" t="s">
        <v>134</v>
      </c>
      <c r="E46" t="s">
        <v>317</v>
      </c>
      <c r="F46" t="s">
        <v>339</v>
      </c>
      <c r="G46" t="s">
        <v>334</v>
      </c>
      <c r="H46" t="s">
        <v>338</v>
      </c>
    </row>
    <row r="47" spans="1:8" x14ac:dyDescent="0.25">
      <c r="A47" t="s">
        <v>467</v>
      </c>
      <c r="B47" t="s">
        <v>341</v>
      </c>
      <c r="C47" t="s">
        <v>197</v>
      </c>
      <c r="D47" t="s">
        <v>134</v>
      </c>
      <c r="E47" t="s">
        <v>317</v>
      </c>
      <c r="F47" t="s">
        <v>339</v>
      </c>
      <c r="G47" t="s">
        <v>334</v>
      </c>
      <c r="H47" t="s">
        <v>338</v>
      </c>
    </row>
    <row r="48" spans="1:8" x14ac:dyDescent="0.25">
      <c r="A48" t="s">
        <v>468</v>
      </c>
      <c r="B48" t="s">
        <v>341</v>
      </c>
      <c r="C48" t="s">
        <v>197</v>
      </c>
      <c r="D48" t="s">
        <v>134</v>
      </c>
      <c r="E48" t="s">
        <v>314</v>
      </c>
      <c r="F48" t="s">
        <v>339</v>
      </c>
      <c r="G48" t="s">
        <v>334</v>
      </c>
      <c r="H48" t="s">
        <v>338</v>
      </c>
    </row>
    <row r="49" spans="1:8" x14ac:dyDescent="0.25">
      <c r="A49" t="s">
        <v>469</v>
      </c>
      <c r="B49" t="s">
        <v>341</v>
      </c>
      <c r="C49" t="s">
        <v>197</v>
      </c>
      <c r="D49" t="s">
        <v>134</v>
      </c>
      <c r="E49" t="s">
        <v>314</v>
      </c>
      <c r="F49" t="s">
        <v>339</v>
      </c>
      <c r="G49" t="s">
        <v>334</v>
      </c>
      <c r="H49" t="s">
        <v>338</v>
      </c>
    </row>
    <row r="50" spans="1:8" x14ac:dyDescent="0.25">
      <c r="A50" t="s">
        <v>471</v>
      </c>
      <c r="B50" t="s">
        <v>341</v>
      </c>
      <c r="C50" t="s">
        <v>197</v>
      </c>
      <c r="D50" t="s">
        <v>134</v>
      </c>
      <c r="E50" t="s">
        <v>317</v>
      </c>
      <c r="F50" t="s">
        <v>339</v>
      </c>
      <c r="G50" t="s">
        <v>334</v>
      </c>
      <c r="H50" t="s">
        <v>338</v>
      </c>
    </row>
    <row r="51" spans="1:8" x14ac:dyDescent="0.25">
      <c r="A51" t="s">
        <v>472</v>
      </c>
      <c r="B51" t="s">
        <v>341</v>
      </c>
      <c r="C51" t="s">
        <v>197</v>
      </c>
      <c r="D51" t="s">
        <v>134</v>
      </c>
      <c r="E51" t="s">
        <v>317</v>
      </c>
      <c r="F51" t="s">
        <v>339</v>
      </c>
      <c r="G51" t="s">
        <v>334</v>
      </c>
      <c r="H51" t="s">
        <v>338</v>
      </c>
    </row>
    <row r="52" spans="1:8" x14ac:dyDescent="0.25">
      <c r="A52" t="s">
        <v>475</v>
      </c>
      <c r="B52" t="s">
        <v>341</v>
      </c>
      <c r="C52" t="s">
        <v>197</v>
      </c>
      <c r="D52" t="s">
        <v>134</v>
      </c>
      <c r="E52" t="s">
        <v>317</v>
      </c>
      <c r="F52" t="s">
        <v>339</v>
      </c>
      <c r="G52" t="s">
        <v>334</v>
      </c>
      <c r="H52" t="s">
        <v>338</v>
      </c>
    </row>
    <row r="53" spans="1:8" x14ac:dyDescent="0.25">
      <c r="A53" t="s">
        <v>476</v>
      </c>
      <c r="B53" t="s">
        <v>341</v>
      </c>
      <c r="C53" t="s">
        <v>197</v>
      </c>
      <c r="D53" t="s">
        <v>134</v>
      </c>
      <c r="E53" t="s">
        <v>317</v>
      </c>
      <c r="F53" t="s">
        <v>339</v>
      </c>
      <c r="G53" t="s">
        <v>334</v>
      </c>
      <c r="H53" t="s">
        <v>338</v>
      </c>
    </row>
    <row r="54" spans="1:8" x14ac:dyDescent="0.25">
      <c r="A54" t="s">
        <v>477</v>
      </c>
      <c r="B54" t="s">
        <v>341</v>
      </c>
      <c r="C54" t="s">
        <v>197</v>
      </c>
      <c r="D54" t="s">
        <v>134</v>
      </c>
      <c r="E54" t="s">
        <v>317</v>
      </c>
      <c r="F54" t="s">
        <v>339</v>
      </c>
      <c r="G54" t="s">
        <v>334</v>
      </c>
      <c r="H54" t="s">
        <v>338</v>
      </c>
    </row>
    <row r="55" spans="1:8" x14ac:dyDescent="0.25">
      <c r="A55" t="s">
        <v>479</v>
      </c>
      <c r="B55" t="s">
        <v>341</v>
      </c>
      <c r="C55" t="s">
        <v>197</v>
      </c>
      <c r="D55" t="s">
        <v>134</v>
      </c>
      <c r="E55" t="s">
        <v>317</v>
      </c>
      <c r="F55" t="s">
        <v>339</v>
      </c>
      <c r="G55" t="s">
        <v>334</v>
      </c>
      <c r="H55" t="s">
        <v>338</v>
      </c>
    </row>
    <row r="56" spans="1:8" x14ac:dyDescent="0.25">
      <c r="A56" t="s">
        <v>480</v>
      </c>
      <c r="B56" t="s">
        <v>341</v>
      </c>
      <c r="C56" t="s">
        <v>197</v>
      </c>
      <c r="D56" t="s">
        <v>134</v>
      </c>
      <c r="E56" t="s">
        <v>317</v>
      </c>
      <c r="F56" t="s">
        <v>339</v>
      </c>
      <c r="G56" t="s">
        <v>334</v>
      </c>
      <c r="H56" t="s">
        <v>338</v>
      </c>
    </row>
    <row r="57" spans="1:8" x14ac:dyDescent="0.25">
      <c r="A57" t="s">
        <v>482</v>
      </c>
      <c r="B57" t="s">
        <v>341</v>
      </c>
      <c r="C57" t="s">
        <v>197</v>
      </c>
      <c r="D57" t="s">
        <v>134</v>
      </c>
      <c r="E57" t="s">
        <v>317</v>
      </c>
      <c r="F57" t="s">
        <v>339</v>
      </c>
      <c r="G57" t="s">
        <v>334</v>
      </c>
      <c r="H57" t="s">
        <v>338</v>
      </c>
    </row>
    <row r="58" spans="1:8" x14ac:dyDescent="0.25">
      <c r="A58" t="s">
        <v>484</v>
      </c>
      <c r="B58" t="s">
        <v>341</v>
      </c>
      <c r="C58" t="s">
        <v>197</v>
      </c>
      <c r="D58" t="s">
        <v>134</v>
      </c>
      <c r="E58" t="s">
        <v>317</v>
      </c>
      <c r="F58" t="s">
        <v>339</v>
      </c>
      <c r="G58" t="s">
        <v>334</v>
      </c>
      <c r="H58" t="s">
        <v>338</v>
      </c>
    </row>
    <row r="59" spans="1:8" x14ac:dyDescent="0.25">
      <c r="A59" t="s">
        <v>486</v>
      </c>
      <c r="B59" t="s">
        <v>341</v>
      </c>
      <c r="C59" t="s">
        <v>197</v>
      </c>
      <c r="D59" t="s">
        <v>134</v>
      </c>
      <c r="E59" t="s">
        <v>317</v>
      </c>
      <c r="F59" t="s">
        <v>339</v>
      </c>
      <c r="G59" t="s">
        <v>334</v>
      </c>
      <c r="H59" t="s">
        <v>338</v>
      </c>
    </row>
    <row r="60" spans="1:8" x14ac:dyDescent="0.25">
      <c r="A60" t="s">
        <v>487</v>
      </c>
      <c r="B60" t="s">
        <v>341</v>
      </c>
      <c r="C60" t="s">
        <v>197</v>
      </c>
      <c r="D60" t="s">
        <v>134</v>
      </c>
      <c r="E60" t="s">
        <v>317</v>
      </c>
      <c r="F60" t="s">
        <v>339</v>
      </c>
      <c r="G60" t="s">
        <v>334</v>
      </c>
      <c r="H60" t="s">
        <v>338</v>
      </c>
    </row>
    <row r="61" spans="1:8" x14ac:dyDescent="0.25">
      <c r="A61" t="s">
        <v>491</v>
      </c>
      <c r="B61" t="s">
        <v>341</v>
      </c>
      <c r="C61" t="s">
        <v>197</v>
      </c>
      <c r="D61" t="s">
        <v>134</v>
      </c>
      <c r="E61" t="s">
        <v>317</v>
      </c>
      <c r="F61" t="s">
        <v>339</v>
      </c>
      <c r="G61" t="s">
        <v>334</v>
      </c>
      <c r="H61" t="s">
        <v>338</v>
      </c>
    </row>
    <row r="62" spans="1:8" x14ac:dyDescent="0.25">
      <c r="A62" t="s">
        <v>493</v>
      </c>
      <c r="B62" t="s">
        <v>341</v>
      </c>
      <c r="C62" t="s">
        <v>197</v>
      </c>
      <c r="D62" t="s">
        <v>134</v>
      </c>
      <c r="E62" t="s">
        <v>319</v>
      </c>
      <c r="F62" t="s">
        <v>336</v>
      </c>
      <c r="G62" t="s">
        <v>334</v>
      </c>
      <c r="H62" t="s">
        <v>338</v>
      </c>
    </row>
    <row r="63" spans="1:8" x14ac:dyDescent="0.25">
      <c r="A63" t="s">
        <v>494</v>
      </c>
      <c r="B63" t="s">
        <v>341</v>
      </c>
      <c r="C63" t="s">
        <v>197</v>
      </c>
      <c r="D63" t="s">
        <v>134</v>
      </c>
      <c r="E63" t="s">
        <v>319</v>
      </c>
      <c r="F63" t="s">
        <v>336</v>
      </c>
      <c r="G63" t="s">
        <v>334</v>
      </c>
      <c r="H63" t="s">
        <v>338</v>
      </c>
    </row>
    <row r="64" spans="1:8" x14ac:dyDescent="0.25">
      <c r="A64" t="s">
        <v>495</v>
      </c>
      <c r="B64" t="s">
        <v>340</v>
      </c>
      <c r="C64" t="s">
        <v>214</v>
      </c>
      <c r="D64" t="s">
        <v>219</v>
      </c>
      <c r="E64" t="s">
        <v>317</v>
      </c>
      <c r="F64" t="s">
        <v>336</v>
      </c>
      <c r="G64" t="s">
        <v>334</v>
      </c>
      <c r="H64" t="s">
        <v>330</v>
      </c>
    </row>
    <row r="65" spans="1:8" x14ac:dyDescent="0.25">
      <c r="A65" t="s">
        <v>496</v>
      </c>
      <c r="B65" t="s">
        <v>340</v>
      </c>
      <c r="C65" t="s">
        <v>215</v>
      </c>
      <c r="D65" t="s">
        <v>218</v>
      </c>
      <c r="E65" t="s">
        <v>317</v>
      </c>
      <c r="F65" t="s">
        <v>339</v>
      </c>
      <c r="G65" t="s">
        <v>334</v>
      </c>
      <c r="H65" t="s">
        <v>330</v>
      </c>
    </row>
    <row r="66" spans="1:8" x14ac:dyDescent="0.25">
      <c r="A66" t="s">
        <v>497</v>
      </c>
      <c r="B66" t="s">
        <v>340</v>
      </c>
      <c r="C66" t="s">
        <v>215</v>
      </c>
      <c r="D66" t="s">
        <v>218</v>
      </c>
      <c r="E66" t="s">
        <v>317</v>
      </c>
      <c r="F66" t="s">
        <v>339</v>
      </c>
      <c r="G66" t="s">
        <v>334</v>
      </c>
      <c r="H66" t="s">
        <v>330</v>
      </c>
    </row>
    <row r="67" spans="1:8" x14ac:dyDescent="0.25">
      <c r="A67" t="s">
        <v>500</v>
      </c>
      <c r="B67" t="s">
        <v>340</v>
      </c>
      <c r="C67" t="s">
        <v>215</v>
      </c>
      <c r="D67" t="s">
        <v>218</v>
      </c>
      <c r="E67" t="s">
        <v>317</v>
      </c>
      <c r="F67" t="s">
        <v>339</v>
      </c>
      <c r="G67" t="s">
        <v>334</v>
      </c>
      <c r="H67" t="s">
        <v>330</v>
      </c>
    </row>
    <row r="68" spans="1:8" x14ac:dyDescent="0.25">
      <c r="A68" t="s">
        <v>501</v>
      </c>
      <c r="B68" t="s">
        <v>340</v>
      </c>
      <c r="C68" t="s">
        <v>214</v>
      </c>
      <c r="D68" t="s">
        <v>220</v>
      </c>
      <c r="E68" t="s">
        <v>314</v>
      </c>
      <c r="F68" t="s">
        <v>336</v>
      </c>
      <c r="G68" t="s">
        <v>334</v>
      </c>
      <c r="H68" t="s">
        <v>330</v>
      </c>
    </row>
    <row r="69" spans="1:8" x14ac:dyDescent="0.25">
      <c r="A69" t="s">
        <v>502</v>
      </c>
      <c r="B69" t="s">
        <v>340</v>
      </c>
      <c r="C69" t="s">
        <v>214</v>
      </c>
      <c r="D69" t="s">
        <v>220</v>
      </c>
      <c r="E69" t="s">
        <v>314</v>
      </c>
      <c r="F69" t="s">
        <v>336</v>
      </c>
      <c r="G69" t="s">
        <v>334</v>
      </c>
      <c r="H69" t="s">
        <v>330</v>
      </c>
    </row>
    <row r="70" spans="1:8" x14ac:dyDescent="0.25">
      <c r="A70" t="s">
        <v>503</v>
      </c>
      <c r="B70" t="s">
        <v>341</v>
      </c>
      <c r="C70" t="s">
        <v>210</v>
      </c>
      <c r="D70" t="s">
        <v>134</v>
      </c>
      <c r="E70" t="s">
        <v>314</v>
      </c>
      <c r="F70" t="s">
        <v>336</v>
      </c>
      <c r="G70" t="s">
        <v>334</v>
      </c>
      <c r="H70" t="s">
        <v>330</v>
      </c>
    </row>
    <row r="71" spans="1:8" x14ac:dyDescent="0.25">
      <c r="A71" t="s">
        <v>504</v>
      </c>
      <c r="B71" t="s">
        <v>340</v>
      </c>
      <c r="C71" t="s">
        <v>216</v>
      </c>
      <c r="D71" t="s">
        <v>218</v>
      </c>
      <c r="E71" t="s">
        <v>317</v>
      </c>
      <c r="F71" t="s">
        <v>336</v>
      </c>
      <c r="G71" t="s">
        <v>334</v>
      </c>
      <c r="H71" t="s">
        <v>330</v>
      </c>
    </row>
    <row r="72" spans="1:8" x14ac:dyDescent="0.25">
      <c r="A72" t="s">
        <v>508</v>
      </c>
      <c r="B72" t="s">
        <v>340</v>
      </c>
      <c r="C72" t="s">
        <v>216</v>
      </c>
      <c r="D72" t="s">
        <v>218</v>
      </c>
      <c r="E72" t="s">
        <v>317</v>
      </c>
      <c r="F72" t="s">
        <v>336</v>
      </c>
      <c r="G72" t="s">
        <v>334</v>
      </c>
      <c r="H72" t="s">
        <v>330</v>
      </c>
    </row>
    <row r="73" spans="1:8" x14ac:dyDescent="0.25">
      <c r="A73" t="s">
        <v>509</v>
      </c>
      <c r="B73" t="s">
        <v>340</v>
      </c>
      <c r="C73" t="s">
        <v>216</v>
      </c>
      <c r="D73" t="s">
        <v>218</v>
      </c>
      <c r="E73" t="s">
        <v>317</v>
      </c>
      <c r="F73" t="s">
        <v>336</v>
      </c>
      <c r="G73" t="s">
        <v>334</v>
      </c>
      <c r="H73" t="s">
        <v>330</v>
      </c>
    </row>
    <row r="74" spans="1:8" x14ac:dyDescent="0.25">
      <c r="A74" t="s">
        <v>513</v>
      </c>
      <c r="B74" t="s">
        <v>340</v>
      </c>
      <c r="C74" t="s">
        <v>214</v>
      </c>
      <c r="D74" t="s">
        <v>218</v>
      </c>
      <c r="E74" t="s">
        <v>314</v>
      </c>
      <c r="F74" t="s">
        <v>336</v>
      </c>
      <c r="G74" t="s">
        <v>334</v>
      </c>
      <c r="H74" t="s">
        <v>330</v>
      </c>
    </row>
    <row r="75" spans="1:8" x14ac:dyDescent="0.25">
      <c r="A75" t="s">
        <v>514</v>
      </c>
      <c r="B75" t="s">
        <v>340</v>
      </c>
      <c r="C75" t="s">
        <v>214</v>
      </c>
      <c r="D75" t="s">
        <v>218</v>
      </c>
      <c r="E75" t="s">
        <v>314</v>
      </c>
      <c r="F75" t="s">
        <v>336</v>
      </c>
      <c r="G75" t="s">
        <v>334</v>
      </c>
      <c r="H75" t="s">
        <v>330</v>
      </c>
    </row>
    <row r="76" spans="1:8" x14ac:dyDescent="0.25">
      <c r="A76" t="s">
        <v>515</v>
      </c>
      <c r="B76" t="s">
        <v>340</v>
      </c>
      <c r="C76" t="s">
        <v>214</v>
      </c>
      <c r="D76" t="s">
        <v>218</v>
      </c>
      <c r="E76" t="s">
        <v>314</v>
      </c>
      <c r="F76" t="s">
        <v>336</v>
      </c>
      <c r="G76" t="s">
        <v>334</v>
      </c>
      <c r="H76" t="s">
        <v>330</v>
      </c>
    </row>
    <row r="77" spans="1:8" x14ac:dyDescent="0.25">
      <c r="A77" t="s">
        <v>537</v>
      </c>
      <c r="B77" t="s">
        <v>341</v>
      </c>
      <c r="C77" t="s">
        <v>150</v>
      </c>
      <c r="D77" t="s">
        <v>134</v>
      </c>
      <c r="E77" t="s">
        <v>314</v>
      </c>
      <c r="F77" t="s">
        <v>339</v>
      </c>
      <c r="G77" t="s">
        <v>333</v>
      </c>
      <c r="H77" t="s">
        <v>338</v>
      </c>
    </row>
    <row r="78" spans="1:8" x14ac:dyDescent="0.25">
      <c r="A78" t="s">
        <v>538</v>
      </c>
      <c r="B78" t="s">
        <v>341</v>
      </c>
      <c r="C78" t="s">
        <v>150</v>
      </c>
      <c r="D78" t="s">
        <v>134</v>
      </c>
      <c r="E78" t="s">
        <v>314</v>
      </c>
      <c r="F78" t="s">
        <v>339</v>
      </c>
      <c r="G78" t="s">
        <v>333</v>
      </c>
      <c r="H78" t="s">
        <v>338</v>
      </c>
    </row>
    <row r="79" spans="1:8" x14ac:dyDescent="0.25">
      <c r="A79" t="s">
        <v>539</v>
      </c>
      <c r="B79" t="s">
        <v>341</v>
      </c>
      <c r="C79" t="s">
        <v>150</v>
      </c>
      <c r="D79" t="s">
        <v>134</v>
      </c>
      <c r="E79" t="s">
        <v>314</v>
      </c>
      <c r="F79" t="s">
        <v>339</v>
      </c>
      <c r="G79" t="s">
        <v>333</v>
      </c>
      <c r="H79" t="s">
        <v>338</v>
      </c>
    </row>
    <row r="80" spans="1:8" x14ac:dyDescent="0.25">
      <c r="A80" t="s">
        <v>540</v>
      </c>
      <c r="B80" t="s">
        <v>341</v>
      </c>
      <c r="C80" t="s">
        <v>150</v>
      </c>
      <c r="D80" t="s">
        <v>134</v>
      </c>
      <c r="E80" t="s">
        <v>314</v>
      </c>
      <c r="F80" t="s">
        <v>339</v>
      </c>
      <c r="G80" t="s">
        <v>333</v>
      </c>
      <c r="H80" t="s">
        <v>338</v>
      </c>
    </row>
    <row r="81" spans="1:8" x14ac:dyDescent="0.25">
      <c r="A81" t="s">
        <v>542</v>
      </c>
      <c r="B81" t="s">
        <v>341</v>
      </c>
      <c r="C81" t="s">
        <v>150</v>
      </c>
      <c r="D81" t="s">
        <v>134</v>
      </c>
      <c r="E81" t="s">
        <v>314</v>
      </c>
      <c r="F81" t="s">
        <v>339</v>
      </c>
      <c r="G81" t="s">
        <v>333</v>
      </c>
      <c r="H81" t="s">
        <v>338</v>
      </c>
    </row>
    <row r="82" spans="1:8" x14ac:dyDescent="0.25">
      <c r="A82" t="s">
        <v>543</v>
      </c>
      <c r="B82" t="s">
        <v>341</v>
      </c>
      <c r="C82" t="s">
        <v>150</v>
      </c>
      <c r="D82" t="s">
        <v>134</v>
      </c>
      <c r="E82" t="s">
        <v>314</v>
      </c>
      <c r="F82" t="s">
        <v>339</v>
      </c>
      <c r="G82" t="s">
        <v>333</v>
      </c>
      <c r="H82" t="s">
        <v>338</v>
      </c>
    </row>
    <row r="83" spans="1:8" x14ac:dyDescent="0.25">
      <c r="A83" t="s">
        <v>544</v>
      </c>
      <c r="B83" t="s">
        <v>341</v>
      </c>
      <c r="C83" t="s">
        <v>150</v>
      </c>
      <c r="D83" t="s">
        <v>134</v>
      </c>
      <c r="E83" t="s">
        <v>314</v>
      </c>
      <c r="F83" t="s">
        <v>339</v>
      </c>
      <c r="G83" t="s">
        <v>333</v>
      </c>
      <c r="H83" t="s">
        <v>338</v>
      </c>
    </row>
    <row r="84" spans="1:8" x14ac:dyDescent="0.25">
      <c r="A84" t="s">
        <v>545</v>
      </c>
      <c r="B84" t="s">
        <v>341</v>
      </c>
      <c r="C84" t="s">
        <v>150</v>
      </c>
      <c r="D84" t="s">
        <v>134</v>
      </c>
      <c r="E84" t="s">
        <v>314</v>
      </c>
      <c r="F84" t="s">
        <v>339</v>
      </c>
      <c r="G84" t="s">
        <v>333</v>
      </c>
      <c r="H84" t="s">
        <v>338</v>
      </c>
    </row>
    <row r="85" spans="1:8" x14ac:dyDescent="0.25">
      <c r="A85" t="s">
        <v>546</v>
      </c>
      <c r="B85" t="s">
        <v>341</v>
      </c>
      <c r="C85" t="s">
        <v>150</v>
      </c>
      <c r="D85" t="s">
        <v>134</v>
      </c>
      <c r="E85" t="s">
        <v>317</v>
      </c>
      <c r="F85" t="s">
        <v>339</v>
      </c>
      <c r="G85" t="s">
        <v>333</v>
      </c>
      <c r="H85" t="s">
        <v>338</v>
      </c>
    </row>
    <row r="86" spans="1:8" x14ac:dyDescent="0.25">
      <c r="A86" t="s">
        <v>547</v>
      </c>
      <c r="B86" t="s">
        <v>341</v>
      </c>
      <c r="C86" t="s">
        <v>150</v>
      </c>
      <c r="D86" t="s">
        <v>134</v>
      </c>
      <c r="E86" t="s">
        <v>317</v>
      </c>
      <c r="F86" t="s">
        <v>339</v>
      </c>
      <c r="G86" t="s">
        <v>333</v>
      </c>
      <c r="H86" t="s">
        <v>338</v>
      </c>
    </row>
    <row r="87" spans="1:8" x14ac:dyDescent="0.25">
      <c r="A87" t="s">
        <v>548</v>
      </c>
      <c r="B87" t="s">
        <v>341</v>
      </c>
      <c r="C87" t="s">
        <v>150</v>
      </c>
      <c r="D87" t="s">
        <v>134</v>
      </c>
      <c r="E87" t="s">
        <v>317</v>
      </c>
      <c r="F87" t="s">
        <v>339</v>
      </c>
      <c r="G87" t="s">
        <v>333</v>
      </c>
      <c r="H87" t="s">
        <v>338</v>
      </c>
    </row>
    <row r="88" spans="1:8" x14ac:dyDescent="0.25">
      <c r="A88" t="s">
        <v>549</v>
      </c>
      <c r="B88" t="s">
        <v>341</v>
      </c>
      <c r="C88" t="s">
        <v>150</v>
      </c>
      <c r="D88" t="s">
        <v>134</v>
      </c>
      <c r="E88" t="s">
        <v>317</v>
      </c>
      <c r="F88" t="s">
        <v>339</v>
      </c>
      <c r="G88" t="s">
        <v>333</v>
      </c>
      <c r="H88" t="s">
        <v>338</v>
      </c>
    </row>
    <row r="89" spans="1:8" x14ac:dyDescent="0.25">
      <c r="A89" t="s">
        <v>550</v>
      </c>
      <c r="B89" t="s">
        <v>341</v>
      </c>
      <c r="C89" t="s">
        <v>150</v>
      </c>
      <c r="D89" t="s">
        <v>134</v>
      </c>
      <c r="E89" t="s">
        <v>317</v>
      </c>
      <c r="F89" t="s">
        <v>339</v>
      </c>
      <c r="G89" t="s">
        <v>333</v>
      </c>
      <c r="H89" t="s">
        <v>338</v>
      </c>
    </row>
    <row r="90" spans="1:8" x14ac:dyDescent="0.25">
      <c r="A90" t="s">
        <v>551</v>
      </c>
      <c r="B90" t="s">
        <v>341</v>
      </c>
      <c r="C90" t="s">
        <v>150</v>
      </c>
      <c r="D90" t="s">
        <v>134</v>
      </c>
      <c r="E90" t="s">
        <v>317</v>
      </c>
      <c r="F90" t="s">
        <v>339</v>
      </c>
      <c r="G90" t="s">
        <v>333</v>
      </c>
      <c r="H90" t="s">
        <v>338</v>
      </c>
    </row>
    <row r="91" spans="1:8" x14ac:dyDescent="0.25">
      <c r="A91" t="s">
        <v>553</v>
      </c>
      <c r="B91" t="s">
        <v>341</v>
      </c>
      <c r="C91" t="s">
        <v>150</v>
      </c>
      <c r="D91" t="s">
        <v>134</v>
      </c>
      <c r="E91" t="s">
        <v>314</v>
      </c>
      <c r="F91" t="s">
        <v>339</v>
      </c>
      <c r="G91" t="s">
        <v>333</v>
      </c>
      <c r="H91" t="s">
        <v>338</v>
      </c>
    </row>
    <row r="92" spans="1:8" x14ac:dyDescent="0.25">
      <c r="A92" t="s">
        <v>554</v>
      </c>
      <c r="B92" t="s">
        <v>340</v>
      </c>
      <c r="C92" t="s">
        <v>215</v>
      </c>
      <c r="D92" t="s">
        <v>219</v>
      </c>
      <c r="E92" t="s">
        <v>314</v>
      </c>
      <c r="F92" t="s">
        <v>336</v>
      </c>
      <c r="G92" t="s">
        <v>334</v>
      </c>
      <c r="H92" t="s">
        <v>330</v>
      </c>
    </row>
    <row r="93" spans="1:8" x14ac:dyDescent="0.25">
      <c r="A93" t="s">
        <v>555</v>
      </c>
      <c r="B93" t="s">
        <v>340</v>
      </c>
      <c r="C93" t="s">
        <v>215</v>
      </c>
      <c r="D93" t="s">
        <v>219</v>
      </c>
      <c r="E93" t="s">
        <v>314</v>
      </c>
      <c r="F93" t="s">
        <v>336</v>
      </c>
      <c r="G93" t="s">
        <v>334</v>
      </c>
      <c r="H93" t="s">
        <v>330</v>
      </c>
    </row>
    <row r="94" spans="1:8" x14ac:dyDescent="0.25">
      <c r="A94" t="s">
        <v>556</v>
      </c>
      <c r="B94" t="s">
        <v>340</v>
      </c>
      <c r="C94" t="s">
        <v>215</v>
      </c>
      <c r="D94" t="s">
        <v>219</v>
      </c>
      <c r="E94" t="s">
        <v>314</v>
      </c>
      <c r="F94" t="s">
        <v>336</v>
      </c>
      <c r="G94" t="s">
        <v>334</v>
      </c>
      <c r="H94" t="s">
        <v>330</v>
      </c>
    </row>
    <row r="95" spans="1:8" x14ac:dyDescent="0.25">
      <c r="A95" t="s">
        <v>557</v>
      </c>
      <c r="B95" t="s">
        <v>340</v>
      </c>
      <c r="C95" t="s">
        <v>215</v>
      </c>
      <c r="D95" t="s">
        <v>219</v>
      </c>
      <c r="E95" t="s">
        <v>314</v>
      </c>
      <c r="F95" t="s">
        <v>336</v>
      </c>
      <c r="G95" t="s">
        <v>334</v>
      </c>
      <c r="H95" t="s">
        <v>330</v>
      </c>
    </row>
    <row r="96" spans="1:8" x14ac:dyDescent="0.25">
      <c r="A96" t="s">
        <v>558</v>
      </c>
      <c r="B96" t="s">
        <v>340</v>
      </c>
      <c r="C96" t="s">
        <v>215</v>
      </c>
      <c r="D96" t="s">
        <v>219</v>
      </c>
      <c r="E96" t="s">
        <v>314</v>
      </c>
      <c r="F96" t="s">
        <v>336</v>
      </c>
      <c r="G96" t="s">
        <v>334</v>
      </c>
      <c r="H96" t="s">
        <v>330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workbookViewId="0">
      <selection activeCell="O1" sqref="O1:Q1048576"/>
    </sheetView>
  </sheetViews>
  <sheetFormatPr defaultRowHeight="15" x14ac:dyDescent="0.25"/>
  <cols>
    <col min="1" max="1" width="5.28515625" bestFit="1" customWidth="1"/>
    <col min="2" max="2" width="11.7109375" bestFit="1" customWidth="1"/>
    <col min="3" max="3" width="8.7109375" bestFit="1" customWidth="1"/>
    <col min="4" max="4" width="8" bestFit="1" customWidth="1"/>
    <col min="5" max="5" width="8.5703125" bestFit="1" customWidth="1"/>
    <col min="6" max="6" width="6.42578125" bestFit="1" customWidth="1"/>
    <col min="7" max="7" width="8.85546875" bestFit="1" customWidth="1"/>
    <col min="8" max="8" width="4.85546875" bestFit="1" customWidth="1"/>
    <col min="9" max="9" width="4.7109375" bestFit="1" customWidth="1"/>
    <col min="10" max="10" width="8.42578125" bestFit="1" customWidth="1"/>
    <col min="11" max="11" width="10.28515625" bestFit="1" customWidth="1"/>
    <col min="12" max="12" width="12.5703125" bestFit="1" customWidth="1"/>
    <col min="13" max="13" width="9.5703125" bestFit="1" customWidth="1"/>
    <col min="14" max="14" width="11.5703125" bestFit="1" customWidth="1"/>
    <col min="15" max="15" width="11" bestFit="1" customWidth="1"/>
    <col min="16" max="16" width="15" bestFit="1" customWidth="1"/>
  </cols>
  <sheetData>
    <row r="1" spans="1:21" s="1" customFormat="1" x14ac:dyDescent="0.25">
      <c r="A1" s="1" t="s">
        <v>559</v>
      </c>
      <c r="B1" t="s">
        <v>561</v>
      </c>
      <c r="C1" t="s">
        <v>564</v>
      </c>
      <c r="D1" t="s">
        <v>566</v>
      </c>
      <c r="E1" t="s">
        <v>568</v>
      </c>
      <c r="F1" t="s">
        <v>565</v>
      </c>
      <c r="G1" t="s">
        <v>81</v>
      </c>
      <c r="H1" t="s">
        <v>82</v>
      </c>
      <c r="I1" t="s">
        <v>83</v>
      </c>
      <c r="J1" t="s">
        <v>569</v>
      </c>
      <c r="K1" t="s">
        <v>570</v>
      </c>
      <c r="L1" t="s">
        <v>571</v>
      </c>
      <c r="M1" t="s">
        <v>572</v>
      </c>
      <c r="N1" t="s">
        <v>573</v>
      </c>
      <c r="O1" t="s">
        <v>574</v>
      </c>
      <c r="P1" t="s">
        <v>575</v>
      </c>
      <c r="Q1" t="s">
        <v>576</v>
      </c>
      <c r="R1" t="s">
        <v>577</v>
      </c>
      <c r="S1" t="s">
        <v>578</v>
      </c>
      <c r="T1" t="s">
        <v>579</v>
      </c>
      <c r="U1" t="s">
        <v>580</v>
      </c>
    </row>
    <row r="2" spans="1:21" x14ac:dyDescent="0.25">
      <c r="A2">
        <v>1</v>
      </c>
      <c r="B2" t="s">
        <v>136</v>
      </c>
      <c r="C2">
        <v>237</v>
      </c>
      <c r="D2">
        <v>506</v>
      </c>
      <c r="E2">
        <v>2</v>
      </c>
      <c r="F2">
        <v>0</v>
      </c>
      <c r="G2">
        <v>1</v>
      </c>
      <c r="H2">
        <v>1</v>
      </c>
      <c r="I2">
        <v>1</v>
      </c>
      <c r="J2" s="3">
        <v>15</v>
      </c>
      <c r="K2" s="3">
        <v>20</v>
      </c>
      <c r="L2" s="3">
        <v>10</v>
      </c>
      <c r="M2" s="3">
        <v>60</v>
      </c>
      <c r="N2" s="3">
        <v>30</v>
      </c>
      <c r="O2" s="3">
        <v>35</v>
      </c>
      <c r="P2" s="3">
        <v>10</v>
      </c>
      <c r="Q2">
        <v>0.27470167951249547</v>
      </c>
      <c r="R2">
        <v>0.42544376499564729</v>
      </c>
      <c r="S2">
        <v>0.14785442809520777</v>
      </c>
      <c r="T2">
        <v>0.13640465422426057</v>
      </c>
      <c r="U2">
        <v>1.55954731723889E-2</v>
      </c>
    </row>
    <row r="3" spans="1:21" x14ac:dyDescent="0.25">
      <c r="A3">
        <v>2</v>
      </c>
      <c r="B3" t="s">
        <v>136</v>
      </c>
      <c r="C3">
        <v>1036</v>
      </c>
      <c r="D3">
        <v>638</v>
      </c>
      <c r="E3">
        <v>0</v>
      </c>
      <c r="F3">
        <v>2</v>
      </c>
      <c r="G3">
        <v>0</v>
      </c>
      <c r="H3">
        <v>1</v>
      </c>
      <c r="I3">
        <v>0</v>
      </c>
      <c r="J3" s="3">
        <v>15</v>
      </c>
      <c r="K3" s="3">
        <v>20</v>
      </c>
      <c r="L3" s="3">
        <v>20</v>
      </c>
      <c r="M3" s="3">
        <v>40</v>
      </c>
      <c r="N3" s="3">
        <v>30</v>
      </c>
      <c r="O3" s="3">
        <v>50</v>
      </c>
      <c r="P3" s="3">
        <v>20</v>
      </c>
      <c r="Q3">
        <v>0.3734101888651265</v>
      </c>
      <c r="R3">
        <v>0.22571417207439567</v>
      </c>
      <c r="S3">
        <v>0.19049279938319763</v>
      </c>
      <c r="T3">
        <v>0.19284864171921418</v>
      </c>
      <c r="U3">
        <v>1.7534197958066006E-2</v>
      </c>
    </row>
    <row r="4" spans="1:21" x14ac:dyDescent="0.25">
      <c r="A4">
        <v>3</v>
      </c>
      <c r="B4" t="s">
        <v>135</v>
      </c>
      <c r="C4">
        <v>0</v>
      </c>
      <c r="D4">
        <v>1172</v>
      </c>
      <c r="E4">
        <v>0</v>
      </c>
      <c r="F4">
        <v>1</v>
      </c>
      <c r="G4">
        <v>0</v>
      </c>
      <c r="H4">
        <v>0</v>
      </c>
      <c r="I4">
        <v>1</v>
      </c>
      <c r="J4" s="3">
        <v>10</v>
      </c>
      <c r="K4" s="3">
        <v>60</v>
      </c>
      <c r="L4" s="3">
        <v>20</v>
      </c>
      <c r="M4" s="3">
        <v>20</v>
      </c>
      <c r="N4" s="3">
        <v>60</v>
      </c>
      <c r="O4" s="3">
        <v>90</v>
      </c>
      <c r="P4" s="3">
        <v>40</v>
      </c>
      <c r="Q4">
        <v>0.65906483328332122</v>
      </c>
      <c r="R4">
        <v>9.4360992945357408E-2</v>
      </c>
      <c r="S4">
        <v>2.9333545149124202E-2</v>
      </c>
      <c r="T4">
        <v>0.20669102548261639</v>
      </c>
      <c r="U4">
        <v>1.0549603139580723E-2</v>
      </c>
    </row>
    <row r="5" spans="1:21" x14ac:dyDescent="0.25">
      <c r="A5">
        <v>4</v>
      </c>
      <c r="B5" t="s">
        <v>138</v>
      </c>
      <c r="C5">
        <v>3403</v>
      </c>
      <c r="D5">
        <v>228</v>
      </c>
      <c r="E5">
        <v>3</v>
      </c>
      <c r="F5">
        <v>0</v>
      </c>
      <c r="G5">
        <v>1</v>
      </c>
      <c r="H5">
        <v>1</v>
      </c>
      <c r="I5">
        <v>1</v>
      </c>
      <c r="J5" s="3">
        <v>5</v>
      </c>
      <c r="K5" s="3">
        <v>40</v>
      </c>
      <c r="L5" s="3">
        <v>10</v>
      </c>
      <c r="M5" s="3">
        <v>60</v>
      </c>
      <c r="N5" s="3">
        <v>30</v>
      </c>
      <c r="O5" s="3">
        <v>50</v>
      </c>
      <c r="P5" s="3">
        <v>30</v>
      </c>
      <c r="Q5">
        <v>0.41555991760324484</v>
      </c>
      <c r="R5">
        <v>0.32674601736253805</v>
      </c>
      <c r="S5">
        <v>5.6485681394108173E-2</v>
      </c>
      <c r="T5">
        <v>0.18136475369036892</v>
      </c>
      <c r="U5">
        <v>1.9843629949740021E-2</v>
      </c>
    </row>
    <row r="6" spans="1:21" x14ac:dyDescent="0.25">
      <c r="A6">
        <v>5</v>
      </c>
      <c r="B6" t="s">
        <v>137</v>
      </c>
      <c r="C6">
        <v>7942</v>
      </c>
      <c r="D6">
        <v>152</v>
      </c>
      <c r="E6">
        <v>1</v>
      </c>
      <c r="F6">
        <v>1</v>
      </c>
      <c r="G6">
        <v>1</v>
      </c>
      <c r="H6">
        <v>1</v>
      </c>
      <c r="I6">
        <v>0</v>
      </c>
      <c r="J6" s="3">
        <v>4</v>
      </c>
      <c r="K6" s="3">
        <v>80</v>
      </c>
      <c r="L6" s="3">
        <v>20</v>
      </c>
      <c r="M6" s="3">
        <v>0</v>
      </c>
      <c r="N6" s="3">
        <v>80</v>
      </c>
      <c r="O6" s="3">
        <v>45</v>
      </c>
      <c r="P6" s="3">
        <v>20</v>
      </c>
      <c r="Q6">
        <v>0.1899745731928805</v>
      </c>
      <c r="R6">
        <v>0.30335809211267961</v>
      </c>
      <c r="S6">
        <v>0.28847025815098265</v>
      </c>
      <c r="T6">
        <v>0.2181970765434573</v>
      </c>
      <c r="U6">
        <v>0</v>
      </c>
    </row>
    <row r="7" spans="1:21" x14ac:dyDescent="0.25">
      <c r="A7">
        <v>6</v>
      </c>
      <c r="B7" t="s">
        <v>137</v>
      </c>
      <c r="C7">
        <v>4503</v>
      </c>
      <c r="D7">
        <v>287</v>
      </c>
      <c r="E7">
        <v>0</v>
      </c>
      <c r="F7">
        <v>0</v>
      </c>
      <c r="G7">
        <v>1</v>
      </c>
      <c r="H7">
        <v>0</v>
      </c>
      <c r="I7">
        <v>0</v>
      </c>
      <c r="J7" s="3">
        <v>6</v>
      </c>
      <c r="K7" s="3">
        <v>40</v>
      </c>
      <c r="L7" s="3">
        <v>30</v>
      </c>
      <c r="M7" s="3">
        <v>0</v>
      </c>
      <c r="N7" s="3">
        <v>70</v>
      </c>
      <c r="O7" s="3">
        <v>100</v>
      </c>
      <c r="P7" s="3">
        <v>50</v>
      </c>
      <c r="Q7">
        <v>0.30207182267992694</v>
      </c>
      <c r="R7">
        <v>0.46576138344288626</v>
      </c>
      <c r="S7">
        <v>3.2938031388721173E-2</v>
      </c>
      <c r="T7">
        <v>0.1992287624884656</v>
      </c>
      <c r="U7">
        <v>0</v>
      </c>
    </row>
    <row r="8" spans="1:21" x14ac:dyDescent="0.25">
      <c r="A8">
        <v>7</v>
      </c>
      <c r="B8" t="s">
        <v>135</v>
      </c>
      <c r="C8">
        <v>1253</v>
      </c>
      <c r="D8">
        <v>516</v>
      </c>
      <c r="E8">
        <v>2</v>
      </c>
      <c r="F8">
        <v>1</v>
      </c>
      <c r="G8">
        <v>1</v>
      </c>
      <c r="H8">
        <v>0</v>
      </c>
      <c r="I8">
        <v>1</v>
      </c>
      <c r="J8" s="3">
        <v>3</v>
      </c>
      <c r="K8" s="3">
        <v>40</v>
      </c>
      <c r="L8" s="3">
        <v>20</v>
      </c>
      <c r="M8" s="3">
        <v>10</v>
      </c>
      <c r="N8" s="3">
        <v>70</v>
      </c>
      <c r="O8" s="3">
        <v>85</v>
      </c>
      <c r="P8" s="3">
        <v>50</v>
      </c>
      <c r="Q8">
        <v>0.62136522618018208</v>
      </c>
      <c r="R8">
        <v>0.16359990052498169</v>
      </c>
      <c r="S8">
        <v>3.2080693404760656E-2</v>
      </c>
      <c r="T8">
        <v>0.18295417989007554</v>
      </c>
      <c r="U8">
        <v>0</v>
      </c>
    </row>
    <row r="9" spans="1:21" x14ac:dyDescent="0.25">
      <c r="A9">
        <v>8</v>
      </c>
      <c r="B9" t="s">
        <v>137</v>
      </c>
      <c r="C9">
        <v>7883</v>
      </c>
      <c r="D9">
        <v>117</v>
      </c>
      <c r="E9">
        <v>2</v>
      </c>
      <c r="F9">
        <v>0</v>
      </c>
      <c r="G9">
        <v>0</v>
      </c>
      <c r="H9">
        <v>0</v>
      </c>
      <c r="I9">
        <v>0</v>
      </c>
      <c r="J9" s="3">
        <v>1</v>
      </c>
      <c r="K9" s="3">
        <v>40</v>
      </c>
      <c r="L9" s="3">
        <v>50</v>
      </c>
      <c r="M9" s="3">
        <v>0</v>
      </c>
      <c r="N9" s="3">
        <v>50</v>
      </c>
      <c r="O9" s="3">
        <v>60</v>
      </c>
      <c r="P9" s="3">
        <v>10</v>
      </c>
      <c r="Q9">
        <v>0.25521940290491135</v>
      </c>
      <c r="R9">
        <v>0.46147629241444221</v>
      </c>
      <c r="S9">
        <v>2.8465982766954907E-2</v>
      </c>
      <c r="T9">
        <v>0.25483832191369155</v>
      </c>
      <c r="U9">
        <v>0</v>
      </c>
    </row>
    <row r="10" spans="1:21" x14ac:dyDescent="0.25">
      <c r="A10">
        <v>9</v>
      </c>
      <c r="B10" t="s">
        <v>135</v>
      </c>
      <c r="C10">
        <v>1253</v>
      </c>
      <c r="D10">
        <v>503</v>
      </c>
      <c r="E10">
        <v>1</v>
      </c>
      <c r="F10">
        <v>0</v>
      </c>
      <c r="G10">
        <v>0</v>
      </c>
      <c r="H10">
        <v>0</v>
      </c>
      <c r="I10">
        <v>1</v>
      </c>
      <c r="J10" s="3">
        <v>6</v>
      </c>
      <c r="K10" s="3">
        <v>30</v>
      </c>
      <c r="L10" s="3">
        <v>10</v>
      </c>
      <c r="M10" s="3">
        <v>10</v>
      </c>
      <c r="N10" s="3">
        <v>80</v>
      </c>
      <c r="O10" s="3">
        <v>60</v>
      </c>
      <c r="P10" s="3">
        <v>50</v>
      </c>
      <c r="Q10">
        <v>0.61037948073125925</v>
      </c>
      <c r="R10">
        <v>0.14783343320530073</v>
      </c>
      <c r="S10">
        <v>5.9573464836881244E-2</v>
      </c>
      <c r="T10">
        <v>0.18221362122655874</v>
      </c>
      <c r="U10">
        <v>0</v>
      </c>
    </row>
    <row r="11" spans="1:21" x14ac:dyDescent="0.25">
      <c r="A11">
        <v>10</v>
      </c>
      <c r="B11" t="s">
        <v>135</v>
      </c>
      <c r="C11">
        <v>1234</v>
      </c>
      <c r="D11">
        <v>1586</v>
      </c>
      <c r="E11">
        <v>1</v>
      </c>
      <c r="F11">
        <v>0</v>
      </c>
      <c r="G11">
        <v>0</v>
      </c>
      <c r="H11">
        <v>1</v>
      </c>
      <c r="I11">
        <v>0</v>
      </c>
      <c r="J11" s="3">
        <v>11</v>
      </c>
      <c r="K11" s="3">
        <v>30</v>
      </c>
      <c r="L11" s="3">
        <v>10</v>
      </c>
      <c r="M11" s="3">
        <v>60</v>
      </c>
      <c r="N11" s="3">
        <v>30</v>
      </c>
      <c r="O11" s="3">
        <v>10</v>
      </c>
      <c r="P11" s="3">
        <v>10</v>
      </c>
      <c r="Q11">
        <v>0.35555675326075242</v>
      </c>
      <c r="R11">
        <v>0.19070685566454673</v>
      </c>
      <c r="S11">
        <v>0.15439168553052351</v>
      </c>
      <c r="T11">
        <v>0.29934470554417736</v>
      </c>
      <c r="U11">
        <v>0</v>
      </c>
    </row>
    <row r="12" spans="1:21" x14ac:dyDescent="0.25">
      <c r="A12">
        <v>11</v>
      </c>
      <c r="B12" t="s">
        <v>137</v>
      </c>
      <c r="C12">
        <v>5913</v>
      </c>
      <c r="D12">
        <v>112</v>
      </c>
      <c r="E12">
        <v>1</v>
      </c>
      <c r="F12">
        <v>1</v>
      </c>
      <c r="G12">
        <v>1</v>
      </c>
      <c r="H12">
        <v>1</v>
      </c>
      <c r="I12">
        <v>1</v>
      </c>
      <c r="J12" s="3">
        <v>4</v>
      </c>
      <c r="K12" s="3">
        <v>30</v>
      </c>
      <c r="L12" s="3">
        <v>80</v>
      </c>
      <c r="M12" s="3">
        <v>0</v>
      </c>
      <c r="N12" s="3">
        <v>20</v>
      </c>
      <c r="O12" s="3">
        <v>20</v>
      </c>
      <c r="P12" s="3">
        <v>10</v>
      </c>
      <c r="Q12">
        <v>0.24270367825800121</v>
      </c>
      <c r="R12">
        <v>0.43322849237014111</v>
      </c>
      <c r="S12">
        <v>1.9203334741017607E-2</v>
      </c>
      <c r="T12">
        <v>0.30486449463084003</v>
      </c>
      <c r="U12">
        <v>0</v>
      </c>
    </row>
    <row r="13" spans="1:21" x14ac:dyDescent="0.25">
      <c r="A13">
        <v>12</v>
      </c>
      <c r="B13" t="s">
        <v>137</v>
      </c>
      <c r="C13">
        <v>8652</v>
      </c>
      <c r="D13">
        <v>76</v>
      </c>
      <c r="E13">
        <v>3</v>
      </c>
      <c r="F13">
        <v>0</v>
      </c>
      <c r="G13">
        <v>1</v>
      </c>
      <c r="H13">
        <v>1</v>
      </c>
      <c r="I13">
        <v>1</v>
      </c>
      <c r="J13" s="3">
        <v>3</v>
      </c>
      <c r="K13" s="3">
        <v>20</v>
      </c>
      <c r="L13" s="3">
        <v>0</v>
      </c>
      <c r="M13" s="3">
        <v>45</v>
      </c>
      <c r="N13" s="3">
        <v>55</v>
      </c>
      <c r="O13" s="3">
        <v>60</v>
      </c>
      <c r="P13" s="3">
        <v>20</v>
      </c>
      <c r="Q13">
        <v>0.28587315083316917</v>
      </c>
      <c r="R13">
        <v>0.38210338129801352</v>
      </c>
      <c r="S13">
        <v>3.473055086658073E-2</v>
      </c>
      <c r="T13">
        <v>0.29729291700223659</v>
      </c>
      <c r="U13">
        <v>0</v>
      </c>
    </row>
    <row r="14" spans="1:21" x14ac:dyDescent="0.25">
      <c r="A14">
        <v>13</v>
      </c>
      <c r="B14" t="s">
        <v>136</v>
      </c>
      <c r="C14">
        <v>637</v>
      </c>
      <c r="D14">
        <v>743</v>
      </c>
      <c r="E14">
        <v>3</v>
      </c>
      <c r="F14">
        <v>2</v>
      </c>
      <c r="G14">
        <v>1</v>
      </c>
      <c r="H14">
        <v>1</v>
      </c>
      <c r="I14">
        <v>0</v>
      </c>
      <c r="J14" s="3">
        <v>22</v>
      </c>
      <c r="K14" s="3">
        <v>40</v>
      </c>
      <c r="L14" s="3">
        <v>20</v>
      </c>
      <c r="M14" s="3">
        <v>40</v>
      </c>
      <c r="N14" s="3">
        <v>40</v>
      </c>
      <c r="O14" s="3">
        <v>60</v>
      </c>
      <c r="P14" s="3">
        <v>10</v>
      </c>
      <c r="Q14">
        <v>0.39447276579243551</v>
      </c>
      <c r="R14">
        <v>0.31143420567288688</v>
      </c>
      <c r="S14">
        <v>0.12368652523857715</v>
      </c>
      <c r="T14">
        <v>0.16200546670323746</v>
      </c>
      <c r="U14">
        <v>8.4010365928630197E-3</v>
      </c>
    </row>
    <row r="15" spans="1:21" x14ac:dyDescent="0.25">
      <c r="A15">
        <v>14</v>
      </c>
      <c r="B15" t="s">
        <v>137</v>
      </c>
      <c r="C15">
        <v>5899</v>
      </c>
      <c r="D15">
        <v>436</v>
      </c>
      <c r="E15">
        <v>1</v>
      </c>
      <c r="F15">
        <v>1</v>
      </c>
      <c r="G15">
        <v>0</v>
      </c>
      <c r="H15">
        <v>0</v>
      </c>
      <c r="I15">
        <v>1</v>
      </c>
      <c r="J15" s="3">
        <v>0</v>
      </c>
      <c r="K15" s="3">
        <v>0</v>
      </c>
      <c r="L15" s="3">
        <v>80</v>
      </c>
      <c r="M15" s="3">
        <v>0</v>
      </c>
      <c r="N15" s="3">
        <v>20</v>
      </c>
      <c r="O15" s="3">
        <f>(30+80)/2</f>
        <v>55</v>
      </c>
      <c r="P15" s="3">
        <v>10</v>
      </c>
      <c r="Q15">
        <v>0.23530070769271666</v>
      </c>
      <c r="R15">
        <v>0.24734686437250422</v>
      </c>
      <c r="S15">
        <v>0.13188111066172212</v>
      </c>
      <c r="T15">
        <v>0.38319842169523449</v>
      </c>
      <c r="U15">
        <v>2.2728955778224635E-3</v>
      </c>
    </row>
    <row r="16" spans="1:21" x14ac:dyDescent="0.25">
      <c r="A16">
        <v>15</v>
      </c>
      <c r="B16" t="s">
        <v>137</v>
      </c>
      <c r="C16">
        <v>6479</v>
      </c>
      <c r="D16">
        <v>351</v>
      </c>
      <c r="E16">
        <v>3</v>
      </c>
      <c r="F16">
        <v>0</v>
      </c>
      <c r="G16">
        <v>1</v>
      </c>
      <c r="H16">
        <v>1</v>
      </c>
      <c r="I16">
        <v>0</v>
      </c>
      <c r="J16" s="3">
        <v>10</v>
      </c>
      <c r="K16" s="3">
        <v>80</v>
      </c>
      <c r="L16" s="3">
        <v>15</v>
      </c>
      <c r="M16" s="3">
        <v>10</v>
      </c>
      <c r="N16" s="3">
        <v>75</v>
      </c>
      <c r="O16" s="3">
        <v>50</v>
      </c>
      <c r="P16" s="3">
        <v>20</v>
      </c>
      <c r="Q16">
        <v>0.23670567477101118</v>
      </c>
      <c r="R16">
        <v>0.44902825709022032</v>
      </c>
      <c r="S16">
        <v>7.3468434572770441E-2</v>
      </c>
      <c r="T16">
        <v>0.24079763356599809</v>
      </c>
      <c r="U16">
        <v>0</v>
      </c>
    </row>
    <row r="17" spans="1:21" x14ac:dyDescent="0.25">
      <c r="A17">
        <v>16</v>
      </c>
      <c r="B17" t="s">
        <v>137</v>
      </c>
      <c r="C17">
        <v>9758</v>
      </c>
      <c r="D17">
        <v>127</v>
      </c>
      <c r="E17">
        <v>3</v>
      </c>
      <c r="F17">
        <v>0</v>
      </c>
      <c r="G17">
        <v>1</v>
      </c>
      <c r="H17">
        <v>0</v>
      </c>
      <c r="I17">
        <v>1</v>
      </c>
      <c r="J17" s="3">
        <v>0</v>
      </c>
      <c r="K17" s="3">
        <v>10</v>
      </c>
      <c r="L17" s="3">
        <v>30</v>
      </c>
      <c r="M17" s="3">
        <v>40</v>
      </c>
      <c r="N17" s="3">
        <v>30</v>
      </c>
      <c r="O17" s="3">
        <v>20</v>
      </c>
      <c r="P17" s="3">
        <v>10</v>
      </c>
      <c r="Q17">
        <v>0.2472613141642199</v>
      </c>
      <c r="R17">
        <v>0.42411157233977931</v>
      </c>
      <c r="S17">
        <v>0.10531284803077857</v>
      </c>
      <c r="T17">
        <v>0.22331426546522223</v>
      </c>
      <c r="U17">
        <v>0</v>
      </c>
    </row>
    <row r="18" spans="1:21" x14ac:dyDescent="0.25">
      <c r="A18">
        <v>17</v>
      </c>
      <c r="B18" t="s">
        <v>135</v>
      </c>
      <c r="C18">
        <v>1299</v>
      </c>
      <c r="D18">
        <v>829</v>
      </c>
      <c r="E18">
        <v>1</v>
      </c>
      <c r="F18">
        <v>0</v>
      </c>
      <c r="G18">
        <v>1</v>
      </c>
      <c r="H18">
        <v>1</v>
      </c>
      <c r="I18">
        <v>0</v>
      </c>
      <c r="J18" s="3">
        <v>12</v>
      </c>
      <c r="K18" s="3">
        <v>50</v>
      </c>
      <c r="L18" s="3">
        <v>0</v>
      </c>
      <c r="M18" s="3">
        <v>60</v>
      </c>
      <c r="N18" s="3">
        <v>40</v>
      </c>
      <c r="O18" s="3">
        <f>(70+15)/2</f>
        <v>42.5</v>
      </c>
      <c r="P18" s="3">
        <v>15</v>
      </c>
      <c r="Q18">
        <v>0.47109282139410746</v>
      </c>
      <c r="R18">
        <v>0.24700840781423566</v>
      </c>
      <c r="S18">
        <v>0.1181785256792002</v>
      </c>
      <c r="T18">
        <v>0.15834595275192451</v>
      </c>
      <c r="U18">
        <v>5.3742923605321303E-3</v>
      </c>
    </row>
    <row r="19" spans="1:21" x14ac:dyDescent="0.25">
      <c r="A19">
        <v>18</v>
      </c>
      <c r="B19" t="s">
        <v>137</v>
      </c>
      <c r="C19">
        <v>9907</v>
      </c>
      <c r="D19">
        <v>794</v>
      </c>
      <c r="E19">
        <v>3</v>
      </c>
      <c r="F19">
        <v>1</v>
      </c>
      <c r="G19">
        <v>1</v>
      </c>
      <c r="H19">
        <v>1</v>
      </c>
      <c r="I19">
        <v>0</v>
      </c>
      <c r="J19" s="3">
        <v>6</v>
      </c>
      <c r="K19" s="3">
        <v>10</v>
      </c>
      <c r="L19" s="3">
        <v>0</v>
      </c>
      <c r="M19" s="3">
        <v>40</v>
      </c>
      <c r="N19" s="3">
        <v>60</v>
      </c>
      <c r="O19" s="3">
        <v>80</v>
      </c>
      <c r="P19" s="3">
        <v>30</v>
      </c>
      <c r="Q19">
        <v>0.39234890757275742</v>
      </c>
      <c r="R19">
        <v>0.22873977181516802</v>
      </c>
      <c r="S19">
        <v>0.14777324353495075</v>
      </c>
      <c r="T19">
        <v>0.21848705703333982</v>
      </c>
      <c r="U19">
        <v>1.2651020043783949E-2</v>
      </c>
    </row>
    <row r="20" spans="1:21" x14ac:dyDescent="0.25">
      <c r="A20">
        <v>19</v>
      </c>
      <c r="B20" t="s">
        <v>138</v>
      </c>
      <c r="C20">
        <v>141</v>
      </c>
      <c r="D20">
        <v>792</v>
      </c>
      <c r="E20">
        <v>0</v>
      </c>
      <c r="F20">
        <v>0</v>
      </c>
      <c r="G20">
        <v>0</v>
      </c>
      <c r="H20">
        <v>1</v>
      </c>
      <c r="I20">
        <v>0</v>
      </c>
      <c r="J20" s="3">
        <v>12</v>
      </c>
      <c r="K20" s="3">
        <v>30</v>
      </c>
      <c r="L20" s="3">
        <v>15</v>
      </c>
      <c r="M20" s="3">
        <v>35</v>
      </c>
      <c r="N20" s="3">
        <v>40</v>
      </c>
      <c r="O20" s="3">
        <v>60</v>
      </c>
      <c r="P20" s="3">
        <v>20</v>
      </c>
      <c r="Q20">
        <v>0.39907617687916452</v>
      </c>
      <c r="R20">
        <v>0.19686251174578168</v>
      </c>
      <c r="S20">
        <v>0.14272810361545327</v>
      </c>
      <c r="T20">
        <v>0.25678044645742942</v>
      </c>
      <c r="U20">
        <v>4.5527613021710701E-3</v>
      </c>
    </row>
    <row r="21" spans="1:21" x14ac:dyDescent="0.25">
      <c r="A21">
        <v>20</v>
      </c>
      <c r="B21" t="s">
        <v>136</v>
      </c>
      <c r="C21">
        <v>777</v>
      </c>
      <c r="D21">
        <v>616</v>
      </c>
      <c r="E21">
        <v>2</v>
      </c>
      <c r="F21">
        <v>0</v>
      </c>
      <c r="G21">
        <v>1</v>
      </c>
      <c r="H21">
        <v>1</v>
      </c>
      <c r="I21">
        <v>1</v>
      </c>
      <c r="J21" s="3">
        <v>12</v>
      </c>
      <c r="K21" s="3">
        <v>80</v>
      </c>
      <c r="L21" s="3">
        <v>5</v>
      </c>
      <c r="M21" s="3">
        <v>30</v>
      </c>
      <c r="N21" s="3">
        <v>65</v>
      </c>
      <c r="O21" s="3">
        <v>100</v>
      </c>
      <c r="P21" s="3">
        <v>30</v>
      </c>
      <c r="Q21">
        <v>0.28094960516807371</v>
      </c>
      <c r="R21">
        <v>0.28893793814117891</v>
      </c>
      <c r="S21">
        <v>0.16451075554041869</v>
      </c>
      <c r="T21">
        <v>0.2611195892088734</v>
      </c>
      <c r="U21">
        <v>4.4821119414552779E-3</v>
      </c>
    </row>
    <row r="22" spans="1:21" x14ac:dyDescent="0.25">
      <c r="A22">
        <v>21</v>
      </c>
      <c r="B22" t="s">
        <v>138</v>
      </c>
      <c r="C22">
        <v>2478</v>
      </c>
      <c r="D22">
        <v>470</v>
      </c>
      <c r="E22">
        <v>0</v>
      </c>
      <c r="F22">
        <v>0</v>
      </c>
      <c r="G22">
        <v>1</v>
      </c>
      <c r="H22">
        <v>0</v>
      </c>
      <c r="I22">
        <v>0</v>
      </c>
      <c r="J22" s="3">
        <v>8</v>
      </c>
      <c r="K22" s="3">
        <v>50</v>
      </c>
      <c r="L22" s="3">
        <v>0</v>
      </c>
      <c r="M22" s="3">
        <v>0</v>
      </c>
      <c r="N22" s="3">
        <v>100</v>
      </c>
      <c r="O22" s="3">
        <v>100</v>
      </c>
      <c r="P22" s="3">
        <v>30</v>
      </c>
      <c r="Q22">
        <v>0.47436784681918459</v>
      </c>
      <c r="R22">
        <v>0.20649629364986172</v>
      </c>
      <c r="S22">
        <v>0.10853472376636128</v>
      </c>
      <c r="T22">
        <v>0.19893369043544304</v>
      </c>
      <c r="U22">
        <v>1.1667445329149376E-2</v>
      </c>
    </row>
    <row r="23" spans="1:21" x14ac:dyDescent="0.25">
      <c r="A23">
        <v>22</v>
      </c>
      <c r="B23" t="s">
        <v>136</v>
      </c>
      <c r="C23">
        <v>443</v>
      </c>
      <c r="D23">
        <v>820</v>
      </c>
      <c r="E23">
        <v>1</v>
      </c>
      <c r="F23">
        <v>2</v>
      </c>
      <c r="G23">
        <v>0</v>
      </c>
      <c r="H23">
        <v>0</v>
      </c>
      <c r="I23">
        <v>0</v>
      </c>
      <c r="J23" s="3">
        <v>3</v>
      </c>
      <c r="K23" s="3">
        <v>30</v>
      </c>
      <c r="L23" s="3">
        <v>30</v>
      </c>
      <c r="M23" s="3">
        <v>0</v>
      </c>
      <c r="N23" s="3">
        <v>70</v>
      </c>
      <c r="O23" s="3">
        <v>30</v>
      </c>
      <c r="P23" s="3">
        <v>10</v>
      </c>
      <c r="Q23">
        <v>0.54183510706620608</v>
      </c>
      <c r="R23">
        <v>0.19515031773055608</v>
      </c>
      <c r="S23">
        <v>5.3370793076953617E-2</v>
      </c>
      <c r="T23">
        <v>0.19337541716001896</v>
      </c>
      <c r="U23">
        <v>1.6268364966265211E-2</v>
      </c>
    </row>
    <row r="24" spans="1:21" x14ac:dyDescent="0.25">
      <c r="A24">
        <v>23</v>
      </c>
      <c r="B24" t="s">
        <v>136</v>
      </c>
      <c r="C24">
        <v>835</v>
      </c>
      <c r="D24">
        <v>561</v>
      </c>
      <c r="E24">
        <v>2</v>
      </c>
      <c r="F24">
        <v>1</v>
      </c>
      <c r="G24">
        <v>0</v>
      </c>
      <c r="H24">
        <v>0</v>
      </c>
      <c r="I24">
        <v>0</v>
      </c>
      <c r="J24" s="3">
        <v>3</v>
      </c>
      <c r="K24" s="3">
        <v>20</v>
      </c>
      <c r="L24" s="3">
        <v>20</v>
      </c>
      <c r="M24" s="3">
        <v>40</v>
      </c>
      <c r="N24" s="3">
        <v>40</v>
      </c>
      <c r="O24" s="3">
        <v>50</v>
      </c>
      <c r="P24" s="3">
        <v>10</v>
      </c>
      <c r="Q24">
        <v>0.70117151867392946</v>
      </c>
      <c r="R24">
        <v>0.16196451996837724</v>
      </c>
      <c r="S24">
        <v>4.3133779874377755E-2</v>
      </c>
      <c r="T24">
        <v>9.3730181483315522E-2</v>
      </c>
      <c r="U24">
        <v>0</v>
      </c>
    </row>
    <row r="25" spans="1:21" x14ac:dyDescent="0.25">
      <c r="A25">
        <v>24</v>
      </c>
      <c r="B25" t="s">
        <v>137</v>
      </c>
      <c r="C25">
        <v>11111</v>
      </c>
      <c r="D25">
        <v>260</v>
      </c>
      <c r="E25">
        <v>3</v>
      </c>
      <c r="F25">
        <v>0</v>
      </c>
      <c r="G25">
        <v>1</v>
      </c>
      <c r="H25">
        <v>1</v>
      </c>
      <c r="I25">
        <v>1</v>
      </c>
      <c r="J25" s="3">
        <v>3</v>
      </c>
      <c r="K25" s="3">
        <v>10</v>
      </c>
      <c r="L25" s="3">
        <v>30</v>
      </c>
      <c r="M25" s="3">
        <v>30</v>
      </c>
      <c r="N25" s="3">
        <v>40</v>
      </c>
      <c r="O25" s="3">
        <f>160/3</f>
        <v>53.333333333333336</v>
      </c>
      <c r="P25" s="3">
        <f>70/3</f>
        <v>23.333333333333332</v>
      </c>
      <c r="Q25">
        <v>0.23404727655766858</v>
      </c>
      <c r="R25">
        <v>0.4989500390762156</v>
      </c>
      <c r="S25">
        <v>2.5808424605556751E-2</v>
      </c>
      <c r="T25">
        <v>0.23788693948283479</v>
      </c>
      <c r="U25">
        <v>3.3073202777242918E-3</v>
      </c>
    </row>
    <row r="26" spans="1:21" x14ac:dyDescent="0.25">
      <c r="A26">
        <v>26</v>
      </c>
      <c r="B26" t="s">
        <v>137</v>
      </c>
      <c r="C26">
        <v>9056</v>
      </c>
      <c r="D26">
        <v>276</v>
      </c>
      <c r="E26">
        <v>2</v>
      </c>
      <c r="F26">
        <v>0</v>
      </c>
      <c r="G26">
        <v>0</v>
      </c>
      <c r="H26">
        <v>0</v>
      </c>
      <c r="I26">
        <v>1</v>
      </c>
      <c r="J26" s="3">
        <v>1</v>
      </c>
      <c r="K26" s="3">
        <v>30</v>
      </c>
      <c r="L26" s="3">
        <v>40</v>
      </c>
      <c r="M26" s="3">
        <v>30</v>
      </c>
      <c r="N26" s="3">
        <v>30</v>
      </c>
      <c r="O26" s="3">
        <v>80</v>
      </c>
      <c r="P26" s="3">
        <f>60/4</f>
        <v>15</v>
      </c>
      <c r="Q26">
        <v>0.19455063922154645</v>
      </c>
      <c r="R26">
        <v>0.43764307244665795</v>
      </c>
      <c r="S26">
        <v>0.10187339206905127</v>
      </c>
      <c r="T26">
        <v>0.26593289626274436</v>
      </c>
      <c r="U26">
        <v>0</v>
      </c>
    </row>
    <row r="27" spans="1:21" x14ac:dyDescent="0.25">
      <c r="A27">
        <v>27</v>
      </c>
      <c r="B27" t="s">
        <v>137</v>
      </c>
      <c r="C27">
        <v>8957</v>
      </c>
      <c r="D27">
        <v>295</v>
      </c>
      <c r="E27">
        <v>1</v>
      </c>
      <c r="F27">
        <v>1</v>
      </c>
      <c r="G27">
        <v>1</v>
      </c>
      <c r="H27">
        <v>0</v>
      </c>
      <c r="I27">
        <v>0</v>
      </c>
      <c r="J27" s="3">
        <v>2</v>
      </c>
      <c r="K27" s="3">
        <v>30</v>
      </c>
      <c r="L27" s="3">
        <v>10</v>
      </c>
      <c r="M27" s="3">
        <v>30</v>
      </c>
      <c r="N27" s="3">
        <v>60</v>
      </c>
      <c r="O27" s="3">
        <v>80</v>
      </c>
      <c r="P27" s="3">
        <v>30</v>
      </c>
      <c r="Q27">
        <v>0.2426262972177177</v>
      </c>
      <c r="R27">
        <v>0.40498037596231645</v>
      </c>
      <c r="S27">
        <v>9.6970276885267367E-2</v>
      </c>
      <c r="T27">
        <v>0.25238963367343853</v>
      </c>
      <c r="U27">
        <v>3.0334162612599001E-3</v>
      </c>
    </row>
    <row r="28" spans="1:21" x14ac:dyDescent="0.25">
      <c r="A28">
        <v>28</v>
      </c>
      <c r="B28" t="s">
        <v>135</v>
      </c>
      <c r="C28">
        <v>593</v>
      </c>
      <c r="D28">
        <v>957</v>
      </c>
      <c r="E28">
        <v>3</v>
      </c>
      <c r="F28">
        <v>1</v>
      </c>
      <c r="G28">
        <v>0</v>
      </c>
      <c r="H28">
        <v>1</v>
      </c>
      <c r="I28">
        <v>1</v>
      </c>
      <c r="J28" s="3">
        <v>5</v>
      </c>
      <c r="K28" s="3">
        <v>20</v>
      </c>
      <c r="L28" s="3">
        <v>30</v>
      </c>
      <c r="M28" s="3">
        <v>50</v>
      </c>
      <c r="N28" s="3">
        <v>20</v>
      </c>
      <c r="O28" s="3">
        <v>50</v>
      </c>
      <c r="P28" s="3">
        <v>10</v>
      </c>
      <c r="Q28">
        <v>0.62701658904935409</v>
      </c>
      <c r="R28">
        <v>0.18688919898453019</v>
      </c>
      <c r="S28">
        <v>6.4480412336469242E-2</v>
      </c>
      <c r="T28">
        <v>0.10645620726344332</v>
      </c>
      <c r="U28">
        <v>1.5157592366203204E-2</v>
      </c>
    </row>
    <row r="29" spans="1:21" x14ac:dyDescent="0.25">
      <c r="A29">
        <v>29</v>
      </c>
      <c r="B29" t="s">
        <v>135</v>
      </c>
      <c r="C29">
        <v>2139</v>
      </c>
      <c r="D29">
        <v>794</v>
      </c>
      <c r="E29">
        <v>2</v>
      </c>
      <c r="F29">
        <v>1</v>
      </c>
      <c r="G29">
        <v>1</v>
      </c>
      <c r="H29">
        <v>0</v>
      </c>
      <c r="I29">
        <v>0</v>
      </c>
      <c r="J29" s="3">
        <v>28</v>
      </c>
      <c r="K29" s="3">
        <v>100</v>
      </c>
      <c r="L29" s="3">
        <v>10</v>
      </c>
      <c r="M29" s="3">
        <v>0</v>
      </c>
      <c r="N29" s="3">
        <v>90</v>
      </c>
      <c r="O29" s="3">
        <v>100</v>
      </c>
      <c r="P29" s="3">
        <v>40</v>
      </c>
      <c r="Q29">
        <v>0.8116114789030916</v>
      </c>
      <c r="R29">
        <v>7.5585282377943486E-2</v>
      </c>
      <c r="S29">
        <v>1.4961720868172417E-2</v>
      </c>
      <c r="T29">
        <v>9.7841517850792467E-2</v>
      </c>
      <c r="U29">
        <v>0</v>
      </c>
    </row>
    <row r="30" spans="1:21" x14ac:dyDescent="0.25">
      <c r="A30">
        <v>30</v>
      </c>
      <c r="B30" t="s">
        <v>135</v>
      </c>
      <c r="C30">
        <v>449</v>
      </c>
      <c r="D30">
        <v>1004</v>
      </c>
      <c r="E30">
        <v>4</v>
      </c>
      <c r="F30">
        <v>0</v>
      </c>
      <c r="G30">
        <v>1</v>
      </c>
      <c r="H30">
        <v>0</v>
      </c>
      <c r="I30">
        <v>1</v>
      </c>
      <c r="J30" s="3">
        <v>5</v>
      </c>
      <c r="K30" s="3">
        <v>10</v>
      </c>
      <c r="L30" s="3">
        <v>10</v>
      </c>
      <c r="M30" s="3">
        <v>80</v>
      </c>
      <c r="N30" s="3">
        <v>10</v>
      </c>
      <c r="O30" s="3">
        <v>100</v>
      </c>
      <c r="P30" s="3">
        <v>10</v>
      </c>
      <c r="Q30">
        <v>0.4597619091768807</v>
      </c>
      <c r="R30">
        <v>0.19556963785718259</v>
      </c>
      <c r="S30">
        <v>0.19408620593743625</v>
      </c>
      <c r="T30">
        <v>0.14811140573717296</v>
      </c>
      <c r="U30">
        <v>2.4708412913274861E-3</v>
      </c>
    </row>
    <row r="31" spans="1:21" x14ac:dyDescent="0.25">
      <c r="A31">
        <v>31</v>
      </c>
      <c r="B31" t="s">
        <v>136</v>
      </c>
      <c r="C31">
        <v>317</v>
      </c>
      <c r="D31">
        <v>1093</v>
      </c>
      <c r="E31">
        <v>0</v>
      </c>
      <c r="F31">
        <v>0</v>
      </c>
      <c r="G31">
        <v>1</v>
      </c>
      <c r="H31">
        <v>1</v>
      </c>
      <c r="I31">
        <v>0</v>
      </c>
      <c r="J31" s="3">
        <v>11</v>
      </c>
      <c r="K31" s="3">
        <v>80</v>
      </c>
      <c r="L31" s="3">
        <v>50</v>
      </c>
      <c r="M31" s="3">
        <v>0</v>
      </c>
      <c r="N31" s="3">
        <v>50</v>
      </c>
      <c r="O31" s="3">
        <v>70</v>
      </c>
      <c r="P31" s="3">
        <v>10</v>
      </c>
      <c r="Q31">
        <v>0.70145670991220677</v>
      </c>
      <c r="R31">
        <v>0.10115412820143786</v>
      </c>
      <c r="S31">
        <v>3.3424484788672548E-2</v>
      </c>
      <c r="T31">
        <v>0.14382911500846407</v>
      </c>
      <c r="U31">
        <v>2.013556208921877E-2</v>
      </c>
    </row>
    <row r="32" spans="1:21" x14ac:dyDescent="0.25">
      <c r="A32">
        <v>32</v>
      </c>
      <c r="B32" t="s">
        <v>136</v>
      </c>
      <c r="C32">
        <v>3319</v>
      </c>
      <c r="D32">
        <v>1552</v>
      </c>
      <c r="E32">
        <v>1</v>
      </c>
      <c r="F32">
        <v>0</v>
      </c>
      <c r="G32">
        <v>1</v>
      </c>
      <c r="H32">
        <v>1</v>
      </c>
      <c r="I32">
        <v>0</v>
      </c>
      <c r="J32" s="3">
        <v>7</v>
      </c>
      <c r="K32" s="3">
        <v>80</v>
      </c>
      <c r="L32" s="3">
        <v>15</v>
      </c>
      <c r="M32" s="3">
        <v>25</v>
      </c>
      <c r="N32" s="3">
        <v>60</v>
      </c>
      <c r="O32" s="3">
        <v>100</v>
      </c>
      <c r="P32" s="3">
        <v>10</v>
      </c>
      <c r="Q32">
        <v>0.45874385785816729</v>
      </c>
      <c r="R32">
        <v>0.29169018084047144</v>
      </c>
      <c r="S32">
        <v>5.0414987724702646E-2</v>
      </c>
      <c r="T32">
        <v>0.1936675281541044</v>
      </c>
      <c r="U32">
        <v>5.4834454225541965E-3</v>
      </c>
    </row>
    <row r="33" spans="1:21" x14ac:dyDescent="0.25">
      <c r="A33">
        <v>33</v>
      </c>
      <c r="B33" t="s">
        <v>136</v>
      </c>
      <c r="C33">
        <v>2613</v>
      </c>
      <c r="D33">
        <v>552</v>
      </c>
      <c r="E33">
        <v>1</v>
      </c>
      <c r="F33">
        <v>1</v>
      </c>
      <c r="G33">
        <v>1</v>
      </c>
      <c r="H33">
        <v>0</v>
      </c>
      <c r="I33">
        <v>0</v>
      </c>
      <c r="J33" s="3">
        <v>8</v>
      </c>
      <c r="K33" s="3">
        <v>30</v>
      </c>
      <c r="L33" s="3">
        <v>0</v>
      </c>
      <c r="M33" s="3">
        <v>50</v>
      </c>
      <c r="N33" s="3">
        <v>50</v>
      </c>
      <c r="O33" s="3">
        <v>75</v>
      </c>
      <c r="P33" s="3">
        <v>20</v>
      </c>
      <c r="Q33">
        <v>0.52083221660107981</v>
      </c>
      <c r="R33">
        <v>0.207619779931351</v>
      </c>
      <c r="S33">
        <v>0.13108927142231333</v>
      </c>
      <c r="T33">
        <v>0.14045873204525586</v>
      </c>
      <c r="U33">
        <v>0</v>
      </c>
    </row>
    <row r="34" spans="1:21" x14ac:dyDescent="0.25">
      <c r="A34">
        <v>34</v>
      </c>
      <c r="B34" t="s">
        <v>137</v>
      </c>
      <c r="C34">
        <v>7314</v>
      </c>
      <c r="D34">
        <v>236</v>
      </c>
      <c r="E34">
        <v>1</v>
      </c>
      <c r="F34">
        <v>1</v>
      </c>
      <c r="G34">
        <v>0</v>
      </c>
      <c r="H34">
        <v>1</v>
      </c>
      <c r="I34">
        <v>0</v>
      </c>
      <c r="J34" s="3">
        <v>7</v>
      </c>
      <c r="K34" s="3">
        <v>90</v>
      </c>
      <c r="L34" s="3">
        <v>0</v>
      </c>
      <c r="M34" s="3">
        <v>10</v>
      </c>
      <c r="N34" s="3">
        <v>90</v>
      </c>
      <c r="O34" s="3">
        <v>90</v>
      </c>
      <c r="P34" s="3">
        <v>45</v>
      </c>
      <c r="Q34">
        <v>0.19190020734399038</v>
      </c>
      <c r="R34">
        <v>0.4307315006799991</v>
      </c>
      <c r="S34">
        <v>1.7425813212048245E-2</v>
      </c>
      <c r="T34">
        <v>0.35994247876396229</v>
      </c>
      <c r="U34">
        <v>0</v>
      </c>
    </row>
    <row r="35" spans="1:21" x14ac:dyDescent="0.25">
      <c r="A35">
        <v>35</v>
      </c>
      <c r="B35" t="s">
        <v>137</v>
      </c>
      <c r="C35">
        <v>4137</v>
      </c>
      <c r="D35">
        <v>464</v>
      </c>
      <c r="E35">
        <v>1</v>
      </c>
      <c r="F35">
        <v>1</v>
      </c>
      <c r="G35">
        <v>0</v>
      </c>
      <c r="H35">
        <v>1</v>
      </c>
      <c r="I35">
        <v>0</v>
      </c>
      <c r="J35" s="3">
        <v>6</v>
      </c>
      <c r="K35" s="3">
        <v>20</v>
      </c>
      <c r="L35" s="3">
        <v>30</v>
      </c>
      <c r="M35" s="3">
        <v>30</v>
      </c>
      <c r="N35" s="3">
        <v>40</v>
      </c>
      <c r="O35" s="3">
        <v>10</v>
      </c>
      <c r="P35" s="3">
        <v>10</v>
      </c>
      <c r="Q35">
        <v>0</v>
      </c>
      <c r="R35">
        <v>0.56361278654120139</v>
      </c>
      <c r="S35">
        <v>2.5277903375790202E-2</v>
      </c>
      <c r="T35">
        <v>0.41110931008300844</v>
      </c>
      <c r="U35">
        <v>0</v>
      </c>
    </row>
    <row r="36" spans="1:21" x14ac:dyDescent="0.25">
      <c r="A36">
        <v>36</v>
      </c>
      <c r="B36" t="s">
        <v>137</v>
      </c>
      <c r="C36">
        <v>8957</v>
      </c>
      <c r="D36">
        <v>260</v>
      </c>
      <c r="E36">
        <v>2</v>
      </c>
      <c r="F36">
        <v>0</v>
      </c>
      <c r="G36">
        <v>0</v>
      </c>
      <c r="H36">
        <v>0</v>
      </c>
      <c r="I36">
        <v>0</v>
      </c>
      <c r="J36" s="3">
        <v>3</v>
      </c>
      <c r="K36" s="3">
        <v>20</v>
      </c>
      <c r="L36" s="3">
        <v>60</v>
      </c>
      <c r="M36" s="3">
        <v>0</v>
      </c>
      <c r="N36" s="3">
        <v>40</v>
      </c>
      <c r="O36" s="3">
        <v>100</v>
      </c>
      <c r="P36" s="3">
        <v>60</v>
      </c>
      <c r="Q36">
        <v>0.2426262972177177</v>
      </c>
      <c r="R36">
        <v>0.40498037596231645</v>
      </c>
      <c r="S36">
        <v>9.6970276885267367E-2</v>
      </c>
      <c r="T36">
        <v>0.25238963367343853</v>
      </c>
      <c r="U36">
        <v>3.0334162612599001E-3</v>
      </c>
    </row>
    <row r="37" spans="1:21" x14ac:dyDescent="0.25">
      <c r="A37">
        <v>37</v>
      </c>
      <c r="B37" t="s">
        <v>136</v>
      </c>
      <c r="C37">
        <v>517</v>
      </c>
      <c r="D37">
        <v>861</v>
      </c>
      <c r="E37">
        <v>2</v>
      </c>
      <c r="F37">
        <v>1</v>
      </c>
      <c r="G37">
        <v>1</v>
      </c>
      <c r="H37">
        <v>0</v>
      </c>
      <c r="I37">
        <v>0</v>
      </c>
      <c r="J37" s="3">
        <v>7</v>
      </c>
      <c r="K37" s="3">
        <v>30</v>
      </c>
      <c r="L37" s="3">
        <v>5</v>
      </c>
      <c r="M37" s="3">
        <v>45</v>
      </c>
      <c r="N37" s="3">
        <v>50</v>
      </c>
      <c r="O37" s="3">
        <v>50</v>
      </c>
      <c r="P37" s="3">
        <v>20</v>
      </c>
      <c r="Q37">
        <v>0.34869424840393376</v>
      </c>
      <c r="R37">
        <v>0.23948855017615966</v>
      </c>
      <c r="S37">
        <v>0.17881699547587465</v>
      </c>
      <c r="T37">
        <v>0.22900533461476286</v>
      </c>
      <c r="U37">
        <v>3.9948713292690761E-3</v>
      </c>
    </row>
    <row r="38" spans="1:21" x14ac:dyDescent="0.25">
      <c r="A38">
        <v>38</v>
      </c>
      <c r="B38" t="s">
        <v>137</v>
      </c>
      <c r="C38">
        <v>6615</v>
      </c>
      <c r="D38">
        <v>280</v>
      </c>
      <c r="E38">
        <v>1</v>
      </c>
      <c r="F38">
        <v>1</v>
      </c>
      <c r="G38">
        <v>1</v>
      </c>
      <c r="H38">
        <v>1</v>
      </c>
      <c r="I38">
        <v>0</v>
      </c>
      <c r="J38" s="3">
        <v>6</v>
      </c>
      <c r="K38" s="3">
        <v>10</v>
      </c>
      <c r="L38" s="3">
        <v>10</v>
      </c>
      <c r="M38" s="3">
        <v>20</v>
      </c>
      <c r="N38" s="3">
        <v>70</v>
      </c>
      <c r="O38" s="3">
        <v>60</v>
      </c>
      <c r="P38" s="3">
        <v>10</v>
      </c>
      <c r="Q38">
        <v>0.24534415971394516</v>
      </c>
      <c r="R38">
        <v>0.49568157119820516</v>
      </c>
      <c r="S38">
        <v>2.8195768772348032E-2</v>
      </c>
      <c r="T38">
        <v>0.22878251419757414</v>
      </c>
      <c r="U38">
        <v>1.9959861179275049E-3</v>
      </c>
    </row>
    <row r="39" spans="1:21" x14ac:dyDescent="0.25">
      <c r="A39">
        <v>39</v>
      </c>
      <c r="B39" t="s">
        <v>135</v>
      </c>
      <c r="C39">
        <v>0</v>
      </c>
      <c r="D39">
        <v>567</v>
      </c>
      <c r="E39">
        <v>1</v>
      </c>
      <c r="F39">
        <v>0</v>
      </c>
      <c r="G39">
        <v>0</v>
      </c>
      <c r="H39">
        <v>1</v>
      </c>
      <c r="I39">
        <v>1</v>
      </c>
      <c r="J39" s="3">
        <v>11</v>
      </c>
      <c r="K39" s="3">
        <v>90</v>
      </c>
      <c r="L39" s="3">
        <v>15</v>
      </c>
      <c r="M39" s="3">
        <v>0</v>
      </c>
      <c r="N39" s="3">
        <v>85</v>
      </c>
      <c r="O39" s="3">
        <v>100</v>
      </c>
      <c r="P39" s="3">
        <v>60</v>
      </c>
      <c r="Q39">
        <v>0.71920359140598633</v>
      </c>
      <c r="R39">
        <v>0.15359600773093088</v>
      </c>
      <c r="S39">
        <v>5.0212191555287403E-2</v>
      </c>
      <c r="T39">
        <v>6.1855627933612163E-2</v>
      </c>
      <c r="U39">
        <v>1.513258137418319E-2</v>
      </c>
    </row>
    <row r="40" spans="1:21" x14ac:dyDescent="0.25">
      <c r="A40">
        <v>40</v>
      </c>
      <c r="B40" t="s">
        <v>137</v>
      </c>
      <c r="C40">
        <v>8762</v>
      </c>
      <c r="D40">
        <v>353</v>
      </c>
      <c r="E40">
        <v>2</v>
      </c>
      <c r="F40">
        <v>0</v>
      </c>
      <c r="G40">
        <v>0</v>
      </c>
      <c r="H40">
        <v>1</v>
      </c>
      <c r="I40">
        <v>1</v>
      </c>
      <c r="J40" s="3">
        <v>1</v>
      </c>
      <c r="K40" s="3">
        <v>10</v>
      </c>
      <c r="L40" s="3">
        <v>30</v>
      </c>
      <c r="M40" s="3">
        <v>40</v>
      </c>
      <c r="N40" s="3">
        <v>30</v>
      </c>
      <c r="O40" s="3">
        <v>30</v>
      </c>
      <c r="P40" s="3">
        <v>10</v>
      </c>
      <c r="Q40">
        <v>0.16625447310609723</v>
      </c>
      <c r="R40">
        <v>0.4646365558119292</v>
      </c>
      <c r="S40">
        <v>5.3953604045484063E-2</v>
      </c>
      <c r="T40">
        <v>0.31082906171850172</v>
      </c>
      <c r="U40">
        <v>4.3263053179877584E-3</v>
      </c>
    </row>
    <row r="41" spans="1:21" x14ac:dyDescent="0.25">
      <c r="A41">
        <v>41</v>
      </c>
      <c r="B41" t="s">
        <v>135</v>
      </c>
      <c r="C41">
        <v>275</v>
      </c>
      <c r="D41">
        <v>4520</v>
      </c>
      <c r="E41">
        <v>1</v>
      </c>
      <c r="F41">
        <v>0</v>
      </c>
      <c r="G41">
        <v>0</v>
      </c>
      <c r="H41">
        <v>0</v>
      </c>
      <c r="I41">
        <v>1</v>
      </c>
      <c r="J41" s="3">
        <v>4</v>
      </c>
      <c r="K41" s="3">
        <v>50</v>
      </c>
      <c r="L41" s="3">
        <v>15</v>
      </c>
      <c r="M41" s="3">
        <v>15</v>
      </c>
      <c r="N41" s="3">
        <v>70</v>
      </c>
      <c r="O41" s="3">
        <v>50</v>
      </c>
      <c r="P41" s="3">
        <v>10</v>
      </c>
      <c r="Q41">
        <v>0.19842987237416734</v>
      </c>
      <c r="R41">
        <v>0.24596043205747853</v>
      </c>
      <c r="S41">
        <v>0.22192731047548719</v>
      </c>
      <c r="T41">
        <v>0.32726326270583711</v>
      </c>
      <c r="U41">
        <v>6.4191223870298016E-3</v>
      </c>
    </row>
    <row r="42" spans="1:21" x14ac:dyDescent="0.25">
      <c r="A42">
        <v>42</v>
      </c>
      <c r="B42" t="s">
        <v>138</v>
      </c>
      <c r="C42">
        <v>3480</v>
      </c>
      <c r="D42">
        <v>840</v>
      </c>
      <c r="E42">
        <v>4</v>
      </c>
      <c r="F42">
        <v>1</v>
      </c>
      <c r="G42">
        <v>1</v>
      </c>
      <c r="H42">
        <v>1</v>
      </c>
      <c r="I42">
        <v>1</v>
      </c>
      <c r="J42" s="3">
        <v>4</v>
      </c>
      <c r="K42" s="3">
        <v>10</v>
      </c>
      <c r="L42" s="3">
        <v>20</v>
      </c>
      <c r="M42" s="3">
        <v>50</v>
      </c>
      <c r="N42" s="3">
        <v>30</v>
      </c>
      <c r="O42" s="3">
        <v>30</v>
      </c>
      <c r="P42" s="3">
        <v>10</v>
      </c>
      <c r="Q42">
        <v>0.26002880609828977</v>
      </c>
      <c r="R42">
        <v>0.33451919025599347</v>
      </c>
      <c r="S42">
        <v>0.22154075604549037</v>
      </c>
      <c r="T42">
        <v>0.16524017128522092</v>
      </c>
      <c r="U42">
        <v>1.867107631500544E-2</v>
      </c>
    </row>
    <row r="43" spans="1:21" x14ac:dyDescent="0.25">
      <c r="A43">
        <v>43</v>
      </c>
      <c r="B43" t="s">
        <v>138</v>
      </c>
      <c r="C43">
        <v>4156</v>
      </c>
      <c r="D43">
        <v>662</v>
      </c>
      <c r="E43">
        <v>3</v>
      </c>
      <c r="F43">
        <v>0</v>
      </c>
      <c r="G43">
        <v>1</v>
      </c>
      <c r="H43">
        <v>0</v>
      </c>
      <c r="I43">
        <v>0</v>
      </c>
      <c r="J43" s="3">
        <v>11</v>
      </c>
      <c r="K43" s="3">
        <v>50</v>
      </c>
      <c r="L43" s="3">
        <v>15</v>
      </c>
      <c r="M43" s="3">
        <v>25</v>
      </c>
      <c r="N43" s="3">
        <v>60</v>
      </c>
      <c r="O43" s="3">
        <f>(60+30+30+40)/4</f>
        <v>40</v>
      </c>
      <c r="P43" s="3">
        <f>(20+40+50+30)/4</f>
        <v>35</v>
      </c>
      <c r="Q43">
        <v>0.22666754243204912</v>
      </c>
      <c r="R43">
        <v>0.38179235116245691</v>
      </c>
      <c r="S43">
        <v>0.15329786483534394</v>
      </c>
      <c r="T43">
        <v>0.22527361586497643</v>
      </c>
      <c r="U43">
        <v>1.2968625705173584E-2</v>
      </c>
    </row>
    <row r="44" spans="1:21" x14ac:dyDescent="0.25">
      <c r="A44">
        <v>44</v>
      </c>
      <c r="B44" t="s">
        <v>136</v>
      </c>
      <c r="C44">
        <v>512</v>
      </c>
      <c r="D44">
        <v>636</v>
      </c>
      <c r="E44">
        <v>1</v>
      </c>
      <c r="F44">
        <v>1</v>
      </c>
      <c r="G44">
        <v>1</v>
      </c>
      <c r="H44">
        <v>1</v>
      </c>
      <c r="I44">
        <v>0</v>
      </c>
      <c r="J44" s="3">
        <v>15</v>
      </c>
      <c r="K44" s="3">
        <v>80</v>
      </c>
      <c r="L44" s="3">
        <v>30</v>
      </c>
      <c r="M44" s="3">
        <v>0</v>
      </c>
      <c r="N44" s="3">
        <v>70</v>
      </c>
      <c r="O44" s="3">
        <v>85</v>
      </c>
      <c r="P44" s="3">
        <v>50</v>
      </c>
      <c r="Q44">
        <v>0.72880954484532112</v>
      </c>
      <c r="R44">
        <v>8.8711269180954677E-2</v>
      </c>
      <c r="S44">
        <v>6.6287198786404572E-2</v>
      </c>
      <c r="T44">
        <v>0.11619198718731966</v>
      </c>
      <c r="U44">
        <v>0</v>
      </c>
    </row>
    <row r="45" spans="1:21" x14ac:dyDescent="0.25">
      <c r="A45">
        <v>45</v>
      </c>
      <c r="B45" t="s">
        <v>135</v>
      </c>
      <c r="C45">
        <v>0</v>
      </c>
      <c r="D45">
        <v>363</v>
      </c>
      <c r="E45">
        <v>0</v>
      </c>
      <c r="F45">
        <v>1</v>
      </c>
      <c r="G45">
        <v>1</v>
      </c>
      <c r="H45">
        <v>0</v>
      </c>
      <c r="I45">
        <v>0</v>
      </c>
      <c r="J45" s="3">
        <v>17</v>
      </c>
      <c r="K45" s="3">
        <v>80</v>
      </c>
      <c r="L45" s="3">
        <v>10</v>
      </c>
      <c r="M45" s="3">
        <v>10</v>
      </c>
      <c r="N45" s="3">
        <v>80</v>
      </c>
      <c r="O45" s="3">
        <v>85</v>
      </c>
      <c r="P45" s="3">
        <v>40</v>
      </c>
      <c r="Q45">
        <v>0.64247947091926083</v>
      </c>
      <c r="R45">
        <v>0.1629299206038865</v>
      </c>
      <c r="S45">
        <v>0.11047238137336575</v>
      </c>
      <c r="T45">
        <v>8.4118227103486973E-2</v>
      </c>
      <c r="U45">
        <v>0</v>
      </c>
    </row>
    <row r="46" spans="1:21" x14ac:dyDescent="0.25">
      <c r="A46">
        <v>46</v>
      </c>
      <c r="B46" t="s">
        <v>135</v>
      </c>
      <c r="C46">
        <v>0</v>
      </c>
      <c r="D46">
        <v>1222</v>
      </c>
      <c r="E46">
        <v>2</v>
      </c>
      <c r="F46">
        <v>0</v>
      </c>
      <c r="G46">
        <v>1</v>
      </c>
      <c r="H46">
        <v>0</v>
      </c>
      <c r="I46">
        <v>0</v>
      </c>
      <c r="J46" s="3">
        <v>27</v>
      </c>
      <c r="K46" s="3">
        <v>80</v>
      </c>
      <c r="L46" s="3">
        <v>5</v>
      </c>
      <c r="M46" s="3">
        <v>35</v>
      </c>
      <c r="N46" s="3">
        <v>60</v>
      </c>
      <c r="O46" s="3">
        <v>80</v>
      </c>
      <c r="P46" s="3">
        <v>50</v>
      </c>
      <c r="Q46">
        <v>0.81876497943280824</v>
      </c>
      <c r="R46">
        <v>7.7908063151610848E-2</v>
      </c>
      <c r="S46">
        <v>7.369925096212776E-2</v>
      </c>
      <c r="T46">
        <v>2.031639387982543E-2</v>
      </c>
      <c r="U46">
        <v>9.3113125736277204E-3</v>
      </c>
    </row>
    <row r="47" spans="1:21" x14ac:dyDescent="0.25">
      <c r="A47">
        <v>47</v>
      </c>
      <c r="B47" t="s">
        <v>135</v>
      </c>
      <c r="C47">
        <v>0</v>
      </c>
      <c r="D47">
        <v>769</v>
      </c>
      <c r="E47">
        <v>0</v>
      </c>
      <c r="F47">
        <v>0</v>
      </c>
      <c r="G47">
        <v>0</v>
      </c>
      <c r="H47">
        <v>1</v>
      </c>
      <c r="I47">
        <v>0</v>
      </c>
      <c r="J47" s="3">
        <v>7</v>
      </c>
      <c r="K47" s="3">
        <v>60</v>
      </c>
      <c r="L47" s="3">
        <v>5</v>
      </c>
      <c r="M47" s="3">
        <v>0</v>
      </c>
      <c r="N47" s="3">
        <v>95</v>
      </c>
      <c r="O47" s="3">
        <v>95</v>
      </c>
      <c r="P47" s="3">
        <v>30</v>
      </c>
      <c r="Q47">
        <v>0.55334804028733764</v>
      </c>
      <c r="R47">
        <v>0.16299544879396352</v>
      </c>
      <c r="S47">
        <v>7.484647132475207E-2</v>
      </c>
      <c r="T47">
        <v>0.20092437401594798</v>
      </c>
      <c r="U47">
        <v>7.8856655779987496E-3</v>
      </c>
    </row>
    <row r="48" spans="1:21" x14ac:dyDescent="0.25">
      <c r="A48">
        <v>48</v>
      </c>
      <c r="B48" t="s">
        <v>136</v>
      </c>
      <c r="C48">
        <v>512</v>
      </c>
      <c r="D48">
        <v>663</v>
      </c>
      <c r="E48">
        <v>0</v>
      </c>
      <c r="F48">
        <v>2</v>
      </c>
      <c r="G48">
        <v>0</v>
      </c>
      <c r="H48">
        <v>0</v>
      </c>
      <c r="I48">
        <v>0</v>
      </c>
      <c r="J48" s="3">
        <v>8</v>
      </c>
      <c r="K48" s="3">
        <v>50</v>
      </c>
      <c r="L48" s="3">
        <v>15</v>
      </c>
      <c r="M48" s="3">
        <v>35</v>
      </c>
      <c r="N48" s="3">
        <v>50</v>
      </c>
      <c r="O48" s="3">
        <v>55</v>
      </c>
      <c r="P48" s="3">
        <v>20</v>
      </c>
      <c r="Q48">
        <v>0.50022389137657086</v>
      </c>
      <c r="R48">
        <v>0.27629062545139388</v>
      </c>
      <c r="S48">
        <v>3.9778997544417161E-2</v>
      </c>
      <c r="T48">
        <v>0.15695074389715441</v>
      </c>
      <c r="U48">
        <v>2.6755741730463672E-2</v>
      </c>
    </row>
    <row r="49" spans="1:21" x14ac:dyDescent="0.25">
      <c r="A49">
        <v>49</v>
      </c>
      <c r="B49" t="s">
        <v>135</v>
      </c>
      <c r="C49">
        <v>0</v>
      </c>
      <c r="D49">
        <v>513</v>
      </c>
      <c r="E49">
        <v>2</v>
      </c>
      <c r="F49">
        <v>0</v>
      </c>
      <c r="G49">
        <v>0</v>
      </c>
      <c r="H49">
        <v>0</v>
      </c>
      <c r="I49">
        <v>1</v>
      </c>
      <c r="J49" s="3">
        <v>15</v>
      </c>
      <c r="K49" s="3">
        <v>60</v>
      </c>
      <c r="L49" s="3">
        <v>20</v>
      </c>
      <c r="M49" s="3">
        <v>20</v>
      </c>
      <c r="N49" s="3">
        <v>80</v>
      </c>
      <c r="O49" s="3">
        <v>80</v>
      </c>
      <c r="P49" s="3">
        <v>35</v>
      </c>
      <c r="Q49">
        <v>0.67889611018960294</v>
      </c>
      <c r="R49">
        <v>0.20728117566590884</v>
      </c>
      <c r="S49">
        <v>1.8639078651872077E-2</v>
      </c>
      <c r="T49">
        <v>8.3622477659966277E-2</v>
      </c>
      <c r="U49">
        <v>1.1561157832649818E-2</v>
      </c>
    </row>
    <row r="50" spans="1:21" x14ac:dyDescent="0.25">
      <c r="A50">
        <v>50</v>
      </c>
      <c r="B50" t="s">
        <v>135</v>
      </c>
      <c r="C50">
        <v>281</v>
      </c>
      <c r="D50">
        <v>523</v>
      </c>
      <c r="E50">
        <v>0</v>
      </c>
      <c r="F50">
        <v>0</v>
      </c>
      <c r="G50">
        <v>0</v>
      </c>
      <c r="H50">
        <v>0</v>
      </c>
      <c r="I50">
        <v>1</v>
      </c>
      <c r="J50" s="3">
        <v>4</v>
      </c>
      <c r="K50" s="3">
        <v>20</v>
      </c>
      <c r="L50" s="3">
        <v>20</v>
      </c>
      <c r="M50" s="3">
        <v>50</v>
      </c>
      <c r="N50" s="3">
        <v>30</v>
      </c>
      <c r="O50" s="3">
        <v>35</v>
      </c>
      <c r="P50" s="3">
        <v>10</v>
      </c>
      <c r="Q50">
        <v>0.41798920409958862</v>
      </c>
      <c r="R50">
        <v>0.16185052196038333</v>
      </c>
      <c r="S50">
        <v>0.18333055905642878</v>
      </c>
      <c r="T50">
        <v>0.23682971488359927</v>
      </c>
      <c r="U50">
        <v>0</v>
      </c>
    </row>
    <row r="51" spans="1:21" x14ac:dyDescent="0.25">
      <c r="A51">
        <v>51</v>
      </c>
      <c r="B51" t="s">
        <v>137</v>
      </c>
      <c r="C51">
        <v>8921</v>
      </c>
      <c r="D51">
        <v>142</v>
      </c>
      <c r="E51">
        <v>2</v>
      </c>
      <c r="F51">
        <v>0</v>
      </c>
      <c r="G51">
        <v>0</v>
      </c>
      <c r="H51">
        <v>1</v>
      </c>
      <c r="I51">
        <v>0</v>
      </c>
      <c r="J51" s="3">
        <v>6</v>
      </c>
      <c r="K51" s="3">
        <v>10</v>
      </c>
      <c r="L51" s="3">
        <v>30</v>
      </c>
      <c r="M51" s="3">
        <v>40</v>
      </c>
      <c r="N51" s="3">
        <v>30</v>
      </c>
      <c r="O51" s="3">
        <v>20</v>
      </c>
      <c r="P51" s="3">
        <v>10</v>
      </c>
      <c r="Q51">
        <v>0.23675781770475673</v>
      </c>
      <c r="R51">
        <v>0.48864370125144774</v>
      </c>
      <c r="S51">
        <v>3.5303944981397398E-2</v>
      </c>
      <c r="T51">
        <v>0.23929453606239814</v>
      </c>
      <c r="U51">
        <v>0</v>
      </c>
    </row>
    <row r="52" spans="1:21" x14ac:dyDescent="0.25">
      <c r="A52">
        <v>52</v>
      </c>
      <c r="B52" t="s">
        <v>135</v>
      </c>
      <c r="C52">
        <v>2290</v>
      </c>
      <c r="D52">
        <v>472</v>
      </c>
      <c r="E52">
        <v>2</v>
      </c>
      <c r="F52">
        <v>0</v>
      </c>
      <c r="G52">
        <v>1</v>
      </c>
      <c r="H52">
        <v>0</v>
      </c>
      <c r="I52">
        <v>0</v>
      </c>
      <c r="J52" s="3">
        <v>12</v>
      </c>
      <c r="K52" s="3">
        <v>90</v>
      </c>
      <c r="L52" s="3">
        <v>10</v>
      </c>
      <c r="M52" s="3">
        <v>0</v>
      </c>
      <c r="N52" s="3">
        <v>90</v>
      </c>
      <c r="O52" s="3">
        <v>85</v>
      </c>
      <c r="P52" s="3">
        <v>20</v>
      </c>
      <c r="Q52">
        <v>0.51017060601097175</v>
      </c>
      <c r="R52">
        <v>0.24767425574997093</v>
      </c>
      <c r="S52">
        <v>2.6373073353225893E-2</v>
      </c>
      <c r="T52">
        <v>0.20177418857103518</v>
      </c>
      <c r="U52">
        <v>1.4007876314796219E-2</v>
      </c>
    </row>
    <row r="53" spans="1:21" x14ac:dyDescent="0.25">
      <c r="A53">
        <v>53</v>
      </c>
      <c r="B53" t="s">
        <v>137</v>
      </c>
      <c r="C53">
        <v>11703</v>
      </c>
      <c r="D53">
        <v>369</v>
      </c>
      <c r="E53">
        <v>2</v>
      </c>
      <c r="F53">
        <v>0</v>
      </c>
      <c r="G53">
        <v>0</v>
      </c>
      <c r="H53">
        <v>1</v>
      </c>
      <c r="I53">
        <v>0</v>
      </c>
      <c r="J53" s="3">
        <v>6</v>
      </c>
      <c r="K53" s="3">
        <v>30</v>
      </c>
      <c r="L53" s="3">
        <v>30</v>
      </c>
      <c r="M53" s="3">
        <v>40</v>
      </c>
      <c r="N53" s="3">
        <v>40</v>
      </c>
      <c r="O53" s="3">
        <v>55</v>
      </c>
      <c r="P53" s="3">
        <v>10</v>
      </c>
      <c r="Q53">
        <v>0.34099541660413085</v>
      </c>
      <c r="R53">
        <v>0.33850629783991593</v>
      </c>
      <c r="S53">
        <v>0.13743953265525244</v>
      </c>
      <c r="T53">
        <v>0.1773277763025734</v>
      </c>
      <c r="U53">
        <v>5.7309765981273884E-3</v>
      </c>
    </row>
    <row r="54" spans="1:21" x14ac:dyDescent="0.25">
      <c r="A54">
        <v>54</v>
      </c>
      <c r="B54" t="s">
        <v>137</v>
      </c>
      <c r="C54">
        <v>9794</v>
      </c>
      <c r="D54">
        <v>160</v>
      </c>
      <c r="E54">
        <v>3</v>
      </c>
      <c r="F54">
        <v>0</v>
      </c>
      <c r="G54">
        <v>0</v>
      </c>
      <c r="H54">
        <v>0</v>
      </c>
      <c r="I54">
        <v>1</v>
      </c>
      <c r="J54" s="3">
        <v>9</v>
      </c>
      <c r="K54" s="3">
        <v>20</v>
      </c>
      <c r="L54" s="3">
        <v>20</v>
      </c>
      <c r="M54" s="3">
        <v>40</v>
      </c>
      <c r="N54" s="3">
        <v>40</v>
      </c>
      <c r="O54" s="3">
        <v>100</v>
      </c>
      <c r="P54" s="3">
        <v>40</v>
      </c>
      <c r="Q54">
        <v>0.18767308992316806</v>
      </c>
      <c r="R54">
        <v>0.50311471000850461</v>
      </c>
      <c r="S54">
        <v>4.8721406089857748E-2</v>
      </c>
      <c r="T54">
        <v>0.26049079397846964</v>
      </c>
      <c r="U54">
        <v>0</v>
      </c>
    </row>
    <row r="55" spans="1:21" x14ac:dyDescent="0.25">
      <c r="A55">
        <v>55</v>
      </c>
      <c r="B55" t="s">
        <v>136</v>
      </c>
      <c r="C55">
        <v>1399</v>
      </c>
      <c r="D55">
        <v>532</v>
      </c>
      <c r="E55">
        <v>1</v>
      </c>
      <c r="F55">
        <v>1</v>
      </c>
      <c r="G55">
        <v>0</v>
      </c>
      <c r="H55">
        <v>0</v>
      </c>
      <c r="I55">
        <v>0</v>
      </c>
      <c r="J55" s="3">
        <v>13</v>
      </c>
      <c r="K55" s="3">
        <v>80</v>
      </c>
      <c r="L55" s="3">
        <v>20</v>
      </c>
      <c r="M55" s="3">
        <v>0</v>
      </c>
      <c r="N55" s="3">
        <v>80</v>
      </c>
      <c r="O55" s="3">
        <v>75</v>
      </c>
      <c r="P55" s="3">
        <v>30</v>
      </c>
      <c r="Q55">
        <v>0.63974579557020306</v>
      </c>
      <c r="R55">
        <v>0.19178419683678249</v>
      </c>
      <c r="S55">
        <v>3.21269325837251E-2</v>
      </c>
      <c r="T55">
        <v>0.13121980968997884</v>
      </c>
      <c r="U55">
        <v>5.1232653193104896E-3</v>
      </c>
    </row>
    <row r="56" spans="1:21" x14ac:dyDescent="0.25">
      <c r="A56">
        <v>56</v>
      </c>
      <c r="B56" t="s">
        <v>137</v>
      </c>
      <c r="C56">
        <v>9770</v>
      </c>
      <c r="D56">
        <v>590</v>
      </c>
      <c r="E56">
        <v>4</v>
      </c>
      <c r="F56">
        <v>0</v>
      </c>
      <c r="G56">
        <v>1</v>
      </c>
      <c r="H56">
        <v>0</v>
      </c>
      <c r="I56">
        <v>1</v>
      </c>
      <c r="J56" s="3">
        <v>3</v>
      </c>
      <c r="K56" s="3">
        <v>0</v>
      </c>
      <c r="L56" s="3">
        <v>30</v>
      </c>
      <c r="M56" s="3">
        <v>45</v>
      </c>
      <c r="N56" s="3">
        <v>25</v>
      </c>
      <c r="O56" s="3">
        <v>10</v>
      </c>
      <c r="P56" s="3">
        <f>20/4</f>
        <v>5</v>
      </c>
      <c r="Q56">
        <v>0.33553884879452078</v>
      </c>
      <c r="R56">
        <v>0.40011373234430797</v>
      </c>
      <c r="S56">
        <v>6.0721364119117903E-2</v>
      </c>
      <c r="T56">
        <v>0.19378151682151548</v>
      </c>
      <c r="U56">
        <v>9.8445379205378877E-3</v>
      </c>
    </row>
    <row r="57" spans="1:21" x14ac:dyDescent="0.25">
      <c r="A57">
        <v>57</v>
      </c>
      <c r="B57" t="s">
        <v>135</v>
      </c>
      <c r="C57">
        <v>1572</v>
      </c>
      <c r="D57">
        <v>428</v>
      </c>
      <c r="E57">
        <v>3</v>
      </c>
      <c r="F57">
        <v>0</v>
      </c>
      <c r="G57">
        <v>1</v>
      </c>
      <c r="H57">
        <v>1</v>
      </c>
      <c r="I57">
        <v>1</v>
      </c>
      <c r="J57" s="3">
        <v>7</v>
      </c>
      <c r="K57" s="3">
        <v>20</v>
      </c>
      <c r="L57" s="3">
        <v>20</v>
      </c>
      <c r="M57" s="3">
        <v>60</v>
      </c>
      <c r="N57" s="3">
        <v>20</v>
      </c>
      <c r="O57" s="3">
        <v>30</v>
      </c>
      <c r="P57" s="3">
        <v>10</v>
      </c>
      <c r="Q57">
        <v>0.36572641416888874</v>
      </c>
      <c r="R57">
        <v>0.38261484130452234</v>
      </c>
      <c r="S57">
        <v>9.5426859176156884E-2</v>
      </c>
      <c r="T57">
        <v>0.14051171376847138</v>
      </c>
      <c r="U57">
        <v>1.5720171581960707E-2</v>
      </c>
    </row>
    <row r="58" spans="1:21" x14ac:dyDescent="0.25">
      <c r="A58">
        <v>58</v>
      </c>
      <c r="B58" t="s">
        <v>136</v>
      </c>
      <c r="C58">
        <v>2318</v>
      </c>
      <c r="D58">
        <v>763</v>
      </c>
      <c r="E58">
        <v>2</v>
      </c>
      <c r="F58">
        <v>0</v>
      </c>
      <c r="G58">
        <v>1</v>
      </c>
      <c r="H58">
        <v>0</v>
      </c>
      <c r="I58">
        <v>0</v>
      </c>
      <c r="J58" s="3">
        <v>7</v>
      </c>
      <c r="K58" s="3">
        <v>30</v>
      </c>
      <c r="L58" s="3">
        <v>15</v>
      </c>
      <c r="M58" s="3">
        <v>35</v>
      </c>
      <c r="N58" s="3">
        <v>50</v>
      </c>
      <c r="O58" s="3">
        <v>45</v>
      </c>
      <c r="P58" s="3">
        <v>25</v>
      </c>
      <c r="Q58">
        <v>0.50667895324358136</v>
      </c>
      <c r="R58">
        <v>0.24129825665460483</v>
      </c>
      <c r="S58">
        <v>0.13759655076828564</v>
      </c>
      <c r="T58">
        <v>9.9390166243379111E-2</v>
      </c>
      <c r="U58">
        <v>1.5036073090149012E-2</v>
      </c>
    </row>
    <row r="59" spans="1:21" x14ac:dyDescent="0.25">
      <c r="A59">
        <v>59</v>
      </c>
      <c r="B59" t="s">
        <v>136</v>
      </c>
      <c r="C59">
        <v>78</v>
      </c>
      <c r="D59">
        <v>1232</v>
      </c>
      <c r="E59">
        <v>0</v>
      </c>
      <c r="F59">
        <v>0</v>
      </c>
      <c r="G59">
        <v>0</v>
      </c>
      <c r="H59">
        <v>0</v>
      </c>
      <c r="I59">
        <v>1</v>
      </c>
      <c r="J59" s="3">
        <v>18</v>
      </c>
      <c r="K59" s="3">
        <v>10</v>
      </c>
      <c r="L59" s="3">
        <v>20</v>
      </c>
      <c r="M59" s="3">
        <v>30</v>
      </c>
      <c r="N59" s="3">
        <v>50</v>
      </c>
      <c r="O59" s="3">
        <v>85</v>
      </c>
      <c r="P59" s="3">
        <v>50</v>
      </c>
      <c r="Q59">
        <v>0.57677478471570209</v>
      </c>
      <c r="R59">
        <v>0.21143999303088673</v>
      </c>
      <c r="S59">
        <v>0.11855236030315643</v>
      </c>
      <c r="T59">
        <v>7.9199455376703157E-2</v>
      </c>
      <c r="U59">
        <v>1.4033406573551569E-2</v>
      </c>
    </row>
    <row r="60" spans="1:21" x14ac:dyDescent="0.25">
      <c r="A60">
        <v>60</v>
      </c>
      <c r="B60" t="s">
        <v>137</v>
      </c>
      <c r="C60">
        <v>6446</v>
      </c>
      <c r="D60">
        <v>474</v>
      </c>
      <c r="E60">
        <v>1</v>
      </c>
      <c r="F60">
        <v>0</v>
      </c>
      <c r="G60">
        <v>0</v>
      </c>
      <c r="H60">
        <v>0</v>
      </c>
      <c r="I60">
        <v>0</v>
      </c>
      <c r="J60" s="3">
        <v>4</v>
      </c>
      <c r="K60" s="3">
        <v>10</v>
      </c>
      <c r="L60" s="3">
        <v>20</v>
      </c>
      <c r="M60" s="3">
        <v>30</v>
      </c>
      <c r="N60" s="3">
        <v>30</v>
      </c>
      <c r="O60" s="3">
        <f>10</f>
        <v>10</v>
      </c>
      <c r="P60" s="3">
        <v>0</v>
      </c>
      <c r="Q60">
        <v>0.10831015884012074</v>
      </c>
      <c r="R60">
        <v>0.35405017566430796</v>
      </c>
      <c r="S60">
        <v>0.12631401850660598</v>
      </c>
      <c r="T60">
        <v>0.40822009995546538</v>
      </c>
      <c r="U60">
        <v>3.1055470334999257E-3</v>
      </c>
    </row>
    <row r="61" spans="1:21" x14ac:dyDescent="0.25">
      <c r="A61">
        <v>61</v>
      </c>
      <c r="B61" t="s">
        <v>136</v>
      </c>
      <c r="C61">
        <v>786</v>
      </c>
      <c r="D61">
        <v>689</v>
      </c>
      <c r="E61">
        <v>1</v>
      </c>
      <c r="F61">
        <v>1</v>
      </c>
      <c r="G61">
        <v>1</v>
      </c>
      <c r="H61">
        <v>1</v>
      </c>
      <c r="I61">
        <v>0</v>
      </c>
      <c r="J61" s="3">
        <v>7</v>
      </c>
      <c r="K61" s="3">
        <v>50</v>
      </c>
      <c r="L61" s="3">
        <v>10</v>
      </c>
      <c r="M61" s="3">
        <v>0</v>
      </c>
      <c r="N61" s="3">
        <v>90</v>
      </c>
      <c r="O61" s="3">
        <v>90</v>
      </c>
      <c r="P61" s="3">
        <v>30</v>
      </c>
      <c r="Q61">
        <v>0.44347119085045261</v>
      </c>
      <c r="R61">
        <v>0.21083798579868829</v>
      </c>
      <c r="S61">
        <v>0.12557049162556236</v>
      </c>
      <c r="T61">
        <v>0.20852349720852079</v>
      </c>
      <c r="U61">
        <v>1.1596834516775976E-2</v>
      </c>
    </row>
    <row r="62" spans="1:21" x14ac:dyDescent="0.25">
      <c r="A62">
        <v>62</v>
      </c>
      <c r="B62" t="s">
        <v>138</v>
      </c>
      <c r="C62">
        <v>2482</v>
      </c>
      <c r="D62">
        <v>877</v>
      </c>
      <c r="E62">
        <v>0</v>
      </c>
      <c r="F62">
        <v>0</v>
      </c>
      <c r="G62">
        <v>1</v>
      </c>
      <c r="H62">
        <v>1</v>
      </c>
      <c r="I62">
        <v>0</v>
      </c>
      <c r="J62" s="3">
        <v>6</v>
      </c>
      <c r="K62" s="3">
        <v>80</v>
      </c>
      <c r="L62" s="3">
        <v>0</v>
      </c>
      <c r="M62" s="3">
        <v>50</v>
      </c>
      <c r="N62" s="3">
        <v>50</v>
      </c>
      <c r="O62" s="3">
        <v>80</v>
      </c>
      <c r="P62" s="3">
        <v>30</v>
      </c>
      <c r="Q62">
        <v>0.55211726384364823</v>
      </c>
      <c r="R62">
        <v>0.19350918850903628</v>
      </c>
      <c r="S62">
        <v>0.11449105502957979</v>
      </c>
      <c r="T62">
        <v>0.12005185343034289</v>
      </c>
      <c r="U62">
        <v>1.9830639187392817E-2</v>
      </c>
    </row>
    <row r="63" spans="1:21" x14ac:dyDescent="0.25">
      <c r="A63">
        <v>63</v>
      </c>
      <c r="B63" t="s">
        <v>136</v>
      </c>
      <c r="C63">
        <v>1630</v>
      </c>
      <c r="D63">
        <v>968</v>
      </c>
      <c r="E63">
        <v>1</v>
      </c>
      <c r="F63">
        <v>1</v>
      </c>
      <c r="G63">
        <v>1</v>
      </c>
      <c r="H63">
        <v>0</v>
      </c>
      <c r="I63">
        <v>0</v>
      </c>
      <c r="J63" s="3">
        <v>10</v>
      </c>
      <c r="K63" s="3">
        <v>90</v>
      </c>
      <c r="L63" s="3">
        <v>5</v>
      </c>
      <c r="M63" s="3">
        <v>0</v>
      </c>
      <c r="N63" s="3">
        <v>95</v>
      </c>
      <c r="O63" s="3">
        <v>60</v>
      </c>
      <c r="P63" s="3">
        <v>20</v>
      </c>
      <c r="Q63">
        <v>0.53202208089207392</v>
      </c>
      <c r="R63">
        <v>0.18498086887352833</v>
      </c>
      <c r="S63">
        <v>7.3889602904837842E-2</v>
      </c>
      <c r="T63">
        <v>0.18875001380976406</v>
      </c>
      <c r="U63">
        <v>2.0357433519795836E-2</v>
      </c>
    </row>
    <row r="64" spans="1:21" x14ac:dyDescent="0.25">
      <c r="A64">
        <v>65</v>
      </c>
      <c r="B64" t="s">
        <v>137</v>
      </c>
      <c r="C64">
        <v>10045</v>
      </c>
      <c r="D64">
        <v>315</v>
      </c>
      <c r="E64">
        <v>3</v>
      </c>
      <c r="F64">
        <v>0</v>
      </c>
      <c r="G64">
        <v>1</v>
      </c>
      <c r="H64">
        <v>0</v>
      </c>
      <c r="I64">
        <v>0</v>
      </c>
      <c r="J64" s="3">
        <v>2</v>
      </c>
      <c r="K64" s="3">
        <v>15</v>
      </c>
      <c r="L64" s="3">
        <v>25</v>
      </c>
      <c r="M64" s="3">
        <v>50</v>
      </c>
      <c r="N64" s="3">
        <v>25</v>
      </c>
      <c r="O64" s="3">
        <v>70</v>
      </c>
      <c r="P64" s="3">
        <v>10</v>
      </c>
      <c r="Q64">
        <v>0.24222913243524352</v>
      </c>
      <c r="R64">
        <v>0.33014345530870276</v>
      </c>
      <c r="S64">
        <v>3.7736185669455136E-2</v>
      </c>
      <c r="T64">
        <v>0.38989122658659858</v>
      </c>
      <c r="U64">
        <v>0</v>
      </c>
    </row>
    <row r="65" spans="1:21" x14ac:dyDescent="0.25">
      <c r="A65">
        <v>66</v>
      </c>
      <c r="B65" t="s">
        <v>138</v>
      </c>
      <c r="C65">
        <v>3693</v>
      </c>
      <c r="D65">
        <v>534</v>
      </c>
      <c r="E65">
        <v>2</v>
      </c>
      <c r="F65">
        <v>1</v>
      </c>
      <c r="G65">
        <v>0</v>
      </c>
      <c r="H65">
        <v>1</v>
      </c>
      <c r="I65">
        <v>1</v>
      </c>
      <c r="J65" s="3">
        <v>0</v>
      </c>
      <c r="K65" s="3">
        <v>20</v>
      </c>
      <c r="L65" s="3">
        <v>30</v>
      </c>
      <c r="M65" s="3">
        <v>30</v>
      </c>
      <c r="N65" s="3">
        <v>40</v>
      </c>
      <c r="O65" s="3">
        <v>20</v>
      </c>
      <c r="P65" s="3">
        <v>10</v>
      </c>
      <c r="Q65">
        <v>0.20473273216338236</v>
      </c>
      <c r="R65">
        <v>0.39935775141899016</v>
      </c>
      <c r="S65">
        <v>0.12535222950314606</v>
      </c>
      <c r="T65">
        <v>0.25793271794385658</v>
      </c>
      <c r="U65">
        <v>1.262456897062483E-2</v>
      </c>
    </row>
    <row r="66" spans="1:21" x14ac:dyDescent="0.25">
      <c r="A66">
        <v>70</v>
      </c>
      <c r="B66" t="s">
        <v>137</v>
      </c>
      <c r="C66">
        <v>7942</v>
      </c>
      <c r="D66">
        <v>1142</v>
      </c>
      <c r="E66">
        <v>0</v>
      </c>
      <c r="F66">
        <v>1</v>
      </c>
      <c r="G66">
        <v>0</v>
      </c>
      <c r="H66">
        <v>1</v>
      </c>
      <c r="I66">
        <v>1</v>
      </c>
      <c r="J66" s="3">
        <v>7</v>
      </c>
      <c r="K66" s="3">
        <v>80</v>
      </c>
      <c r="L66" s="3">
        <v>50</v>
      </c>
      <c r="M66" s="3">
        <v>0</v>
      </c>
      <c r="N66" s="3">
        <v>50</v>
      </c>
      <c r="O66" s="3">
        <v>20</v>
      </c>
      <c r="P66" s="3">
        <v>10</v>
      </c>
      <c r="Q66">
        <v>0.1899745731928805</v>
      </c>
      <c r="R66">
        <v>0.30335809211267961</v>
      </c>
      <c r="S66">
        <v>0.28847025815098265</v>
      </c>
      <c r="T66">
        <v>0.2181970765434573</v>
      </c>
      <c r="U66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A65" activeCellId="1" sqref="A26:XFD26 A65:XFD65"/>
    </sheetView>
  </sheetViews>
  <sheetFormatPr defaultRowHeight="15" x14ac:dyDescent="0.25"/>
  <cols>
    <col min="1" max="1" width="5.28515625" bestFit="1" customWidth="1"/>
    <col min="2" max="2" width="10.7109375" bestFit="1" customWidth="1"/>
    <col min="3" max="3" width="11" bestFit="1" customWidth="1"/>
  </cols>
  <sheetData>
    <row r="1" spans="1:3" x14ac:dyDescent="0.25">
      <c r="A1" t="s">
        <v>559</v>
      </c>
      <c r="B1" t="s">
        <v>582</v>
      </c>
      <c r="C1" t="s">
        <v>583</v>
      </c>
    </row>
    <row r="2" spans="1:3" x14ac:dyDescent="0.25">
      <c r="A2">
        <v>1</v>
      </c>
      <c r="B2">
        <v>-33.801994000000001</v>
      </c>
      <c r="C2">
        <v>151.213762</v>
      </c>
    </row>
    <row r="3" spans="1:3" x14ac:dyDescent="0.25">
      <c r="A3">
        <v>2</v>
      </c>
      <c r="B3">
        <v>-33.806877</v>
      </c>
      <c r="C3">
        <v>151.22945000000001</v>
      </c>
    </row>
    <row r="4" spans="1:3" x14ac:dyDescent="0.25">
      <c r="A4">
        <v>3</v>
      </c>
      <c r="B4">
        <v>-33.663462000000003</v>
      </c>
      <c r="C4">
        <v>151.103973</v>
      </c>
    </row>
    <row r="5" spans="1:3" x14ac:dyDescent="0.25">
      <c r="A5">
        <v>4</v>
      </c>
      <c r="B5">
        <v>-34.055565999999999</v>
      </c>
      <c r="C5">
        <v>151.14022900000001</v>
      </c>
    </row>
    <row r="6" spans="1:3" x14ac:dyDescent="0.25">
      <c r="A6">
        <v>5</v>
      </c>
      <c r="B6">
        <v>-33.871867000000002</v>
      </c>
      <c r="C6">
        <v>151.15237200000001</v>
      </c>
    </row>
    <row r="7" spans="1:3" x14ac:dyDescent="0.25">
      <c r="A7">
        <v>6</v>
      </c>
      <c r="B7">
        <v>-33.892834000000001</v>
      </c>
      <c r="C7">
        <v>151.24228500000001</v>
      </c>
    </row>
    <row r="8" spans="1:3" x14ac:dyDescent="0.25">
      <c r="A8">
        <v>7</v>
      </c>
      <c r="B8">
        <v>-33.775950999999999</v>
      </c>
      <c r="C8">
        <v>151.274305</v>
      </c>
    </row>
    <row r="9" spans="1:3" x14ac:dyDescent="0.25">
      <c r="A9">
        <v>8</v>
      </c>
      <c r="B9">
        <v>-33.899563999999998</v>
      </c>
      <c r="C9">
        <v>151.180463</v>
      </c>
    </row>
    <row r="10" spans="1:3" x14ac:dyDescent="0.25">
      <c r="A10">
        <v>9</v>
      </c>
      <c r="B10">
        <v>-33.775756999999999</v>
      </c>
      <c r="C10">
        <v>151.27402000000001</v>
      </c>
    </row>
    <row r="11" spans="1:3" x14ac:dyDescent="0.25">
      <c r="A11">
        <v>10</v>
      </c>
      <c r="B11">
        <v>-33.774223999999997</v>
      </c>
      <c r="C11">
        <v>151.08511799999999</v>
      </c>
    </row>
    <row r="12" spans="1:3" x14ac:dyDescent="0.25">
      <c r="A12">
        <v>11</v>
      </c>
      <c r="B12">
        <v>-33.893627000000002</v>
      </c>
      <c r="C12">
        <v>151.21017800000001</v>
      </c>
    </row>
    <row r="13" spans="1:3" x14ac:dyDescent="0.25">
      <c r="A13">
        <v>12</v>
      </c>
      <c r="B13">
        <v>-33.904501000000003</v>
      </c>
      <c r="C13">
        <v>151.17464899999999</v>
      </c>
    </row>
    <row r="14" spans="1:3" x14ac:dyDescent="0.25">
      <c r="A14">
        <v>13</v>
      </c>
      <c r="B14">
        <v>-33.785249</v>
      </c>
      <c r="C14">
        <v>151.19411299999999</v>
      </c>
    </row>
    <row r="15" spans="1:3" x14ac:dyDescent="0.25">
      <c r="A15">
        <v>14</v>
      </c>
      <c r="B15">
        <v>-33.899296999999997</v>
      </c>
      <c r="C15">
        <v>151.12925999999999</v>
      </c>
    </row>
    <row r="16" spans="1:3" x14ac:dyDescent="0.25">
      <c r="A16">
        <v>15</v>
      </c>
      <c r="B16">
        <v>-33.911206</v>
      </c>
      <c r="C16">
        <v>151.255831</v>
      </c>
    </row>
    <row r="17" spans="1:3" x14ac:dyDescent="0.25">
      <c r="A17">
        <v>16</v>
      </c>
      <c r="B17">
        <v>-33.914242999999999</v>
      </c>
      <c r="C17">
        <v>151.174857</v>
      </c>
    </row>
    <row r="18" spans="1:3" x14ac:dyDescent="0.25">
      <c r="A18">
        <v>17</v>
      </c>
      <c r="B18">
        <v>-33.743630000000003</v>
      </c>
      <c r="C18">
        <v>151.280743</v>
      </c>
    </row>
    <row r="19" spans="1:3" x14ac:dyDescent="0.25">
      <c r="A19">
        <v>18</v>
      </c>
      <c r="B19">
        <v>-33.915742000000002</v>
      </c>
      <c r="C19">
        <v>151.12757500000001</v>
      </c>
    </row>
    <row r="20" spans="1:3" x14ac:dyDescent="0.25">
      <c r="A20">
        <v>19</v>
      </c>
      <c r="B20">
        <v>-34.058647000000001</v>
      </c>
      <c r="C20">
        <v>151.074003</v>
      </c>
    </row>
    <row r="21" spans="1:3" x14ac:dyDescent="0.25">
      <c r="A21">
        <v>20</v>
      </c>
      <c r="B21">
        <v>-33.809164000000003</v>
      </c>
      <c r="C21">
        <v>151.15684999999999</v>
      </c>
    </row>
    <row r="22" spans="1:3" x14ac:dyDescent="0.25">
      <c r="A22">
        <v>21</v>
      </c>
      <c r="B22">
        <v>-34.060715999999999</v>
      </c>
      <c r="C22">
        <v>151.14856399999999</v>
      </c>
    </row>
    <row r="23" spans="1:3" x14ac:dyDescent="0.25">
      <c r="A23">
        <v>22</v>
      </c>
      <c r="B23">
        <v>-33.801774999999999</v>
      </c>
      <c r="C23">
        <v>151.22892400000001</v>
      </c>
    </row>
    <row r="24" spans="1:3" x14ac:dyDescent="0.25">
      <c r="A24">
        <v>23</v>
      </c>
      <c r="B24">
        <v>-33.800773999999997</v>
      </c>
      <c r="C24">
        <v>151.170728</v>
      </c>
    </row>
    <row r="25" spans="1:3" x14ac:dyDescent="0.25">
      <c r="A25">
        <v>24</v>
      </c>
      <c r="B25">
        <v>-33.901591000000003</v>
      </c>
      <c r="C25">
        <v>151.14201700000001</v>
      </c>
    </row>
    <row r="26" spans="1:3" x14ac:dyDescent="0.25">
      <c r="A26">
        <v>26</v>
      </c>
      <c r="B26">
        <v>-33.920321999999999</v>
      </c>
      <c r="C26">
        <v>151.162924</v>
      </c>
    </row>
    <row r="27" spans="1:3" x14ac:dyDescent="0.25">
      <c r="A27">
        <v>27</v>
      </c>
      <c r="B27">
        <v>-33.899369999999998</v>
      </c>
      <c r="C27">
        <v>151.16552999999999</v>
      </c>
    </row>
    <row r="28" spans="1:3" x14ac:dyDescent="0.25">
      <c r="A28">
        <v>28</v>
      </c>
      <c r="B28">
        <v>-33.758513999999998</v>
      </c>
      <c r="C28">
        <v>151.13075599999999</v>
      </c>
    </row>
    <row r="29" spans="1:3" x14ac:dyDescent="0.25">
      <c r="A29">
        <v>29</v>
      </c>
      <c r="B29">
        <v>-33.630141000000002</v>
      </c>
      <c r="C29">
        <v>151.32239100000001</v>
      </c>
    </row>
    <row r="30" spans="1:3" x14ac:dyDescent="0.25">
      <c r="A30">
        <v>30</v>
      </c>
      <c r="B30">
        <v>-33.689152</v>
      </c>
      <c r="C30">
        <v>151.096621</v>
      </c>
    </row>
    <row r="31" spans="1:3" x14ac:dyDescent="0.25">
      <c r="A31">
        <v>31</v>
      </c>
      <c r="B31">
        <v>-33.801492000000003</v>
      </c>
      <c r="C31">
        <v>151.22305299999999</v>
      </c>
    </row>
    <row r="32" spans="1:3" x14ac:dyDescent="0.25">
      <c r="A32">
        <v>32</v>
      </c>
      <c r="B32">
        <v>-33.826490999999997</v>
      </c>
      <c r="C32">
        <v>151.19770700000001</v>
      </c>
    </row>
    <row r="33" spans="1:3" x14ac:dyDescent="0.25">
      <c r="A33">
        <v>33</v>
      </c>
      <c r="B33">
        <v>-33.809773</v>
      </c>
      <c r="C33">
        <v>151.18950799999999</v>
      </c>
    </row>
    <row r="34" spans="1:3" x14ac:dyDescent="0.25">
      <c r="A34">
        <v>34</v>
      </c>
      <c r="B34">
        <v>-33.864164000000002</v>
      </c>
      <c r="C34">
        <v>151.166496</v>
      </c>
    </row>
    <row r="35" spans="1:3" x14ac:dyDescent="0.25">
      <c r="A35">
        <v>35</v>
      </c>
      <c r="B35">
        <v>-33.889794000000002</v>
      </c>
      <c r="C35">
        <v>151.240399</v>
      </c>
    </row>
    <row r="36" spans="1:3" x14ac:dyDescent="0.25">
      <c r="A36">
        <v>36</v>
      </c>
      <c r="B36">
        <v>-33.899451999999997</v>
      </c>
      <c r="C36">
        <v>151.16550100000001</v>
      </c>
    </row>
    <row r="37" spans="1:3" x14ac:dyDescent="0.25">
      <c r="A37">
        <v>37</v>
      </c>
      <c r="B37">
        <v>-33.787956999999999</v>
      </c>
      <c r="C37">
        <v>151.19734500000001</v>
      </c>
    </row>
    <row r="38" spans="1:3" x14ac:dyDescent="0.25">
      <c r="A38">
        <v>38</v>
      </c>
      <c r="B38">
        <v>-33.858550999999999</v>
      </c>
      <c r="C38">
        <v>151.179261</v>
      </c>
    </row>
    <row r="39" spans="1:3" x14ac:dyDescent="0.25">
      <c r="A39">
        <v>39</v>
      </c>
      <c r="B39">
        <v>-33.705587000000001</v>
      </c>
      <c r="C39">
        <v>151.07606799999999</v>
      </c>
    </row>
    <row r="40" spans="1:3" x14ac:dyDescent="0.25">
      <c r="A40">
        <v>40</v>
      </c>
      <c r="B40">
        <v>-33.902476</v>
      </c>
      <c r="C40">
        <v>151.17096000000001</v>
      </c>
    </row>
    <row r="41" spans="1:3" x14ac:dyDescent="0.25">
      <c r="A41">
        <v>41</v>
      </c>
      <c r="B41">
        <v>-33.688955999999997</v>
      </c>
      <c r="C41">
        <v>151.22000299999999</v>
      </c>
    </row>
    <row r="42" spans="1:3" x14ac:dyDescent="0.25">
      <c r="A42">
        <v>42</v>
      </c>
      <c r="B42">
        <v>-34.050815</v>
      </c>
      <c r="C42">
        <v>151.145149</v>
      </c>
    </row>
    <row r="43" spans="1:3" x14ac:dyDescent="0.25">
      <c r="A43">
        <v>43</v>
      </c>
      <c r="B43">
        <v>-33.980035999999998</v>
      </c>
      <c r="C43">
        <v>151.06811999999999</v>
      </c>
    </row>
    <row r="44" spans="1:3" x14ac:dyDescent="0.25">
      <c r="A44">
        <v>44</v>
      </c>
      <c r="B44">
        <v>-33.804454</v>
      </c>
      <c r="C44">
        <v>151.213483</v>
      </c>
    </row>
    <row r="45" spans="1:3" x14ac:dyDescent="0.25">
      <c r="A45">
        <v>45</v>
      </c>
      <c r="B45">
        <v>-33.763961999999999</v>
      </c>
      <c r="C45">
        <v>151.098005</v>
      </c>
    </row>
    <row r="46" spans="1:3" x14ac:dyDescent="0.25">
      <c r="A46">
        <v>46</v>
      </c>
      <c r="B46">
        <v>-33.739671000000001</v>
      </c>
      <c r="C46">
        <v>151.117502</v>
      </c>
    </row>
    <row r="47" spans="1:3" x14ac:dyDescent="0.25">
      <c r="A47">
        <v>47</v>
      </c>
      <c r="B47">
        <v>-33.617221000000001</v>
      </c>
      <c r="C47">
        <v>151.156631</v>
      </c>
    </row>
    <row r="48" spans="1:3" x14ac:dyDescent="0.25">
      <c r="A48">
        <v>48</v>
      </c>
      <c r="B48">
        <v>-33.804008000000003</v>
      </c>
      <c r="C48">
        <v>151.21871999999999</v>
      </c>
    </row>
    <row r="49" spans="1:3" x14ac:dyDescent="0.25">
      <c r="A49">
        <v>49</v>
      </c>
      <c r="B49">
        <v>-33.724393999999997</v>
      </c>
      <c r="C49">
        <v>151.07029</v>
      </c>
    </row>
    <row r="50" spans="1:3" x14ac:dyDescent="0.25">
      <c r="A50">
        <v>50</v>
      </c>
      <c r="B50">
        <v>-33.674126999999999</v>
      </c>
      <c r="C50">
        <v>151.114149</v>
      </c>
    </row>
    <row r="51" spans="1:3" x14ac:dyDescent="0.25">
      <c r="A51">
        <v>51</v>
      </c>
      <c r="B51">
        <v>-33.910111999999998</v>
      </c>
      <c r="C51">
        <v>151.158537</v>
      </c>
    </row>
    <row r="52" spans="1:3" x14ac:dyDescent="0.25">
      <c r="A52">
        <v>52</v>
      </c>
      <c r="B52">
        <v>-33.637526999999999</v>
      </c>
      <c r="C52">
        <v>151.31089</v>
      </c>
    </row>
    <row r="53" spans="1:3" x14ac:dyDescent="0.25">
      <c r="A53">
        <v>53</v>
      </c>
      <c r="B53">
        <v>-33.900692999999997</v>
      </c>
      <c r="C53">
        <v>151.121027</v>
      </c>
    </row>
    <row r="54" spans="1:3" x14ac:dyDescent="0.25">
      <c r="A54">
        <v>54</v>
      </c>
      <c r="B54">
        <v>-33.913989999999998</v>
      </c>
      <c r="C54">
        <v>151.172788</v>
      </c>
    </row>
    <row r="55" spans="1:3" x14ac:dyDescent="0.25">
      <c r="A55">
        <v>55</v>
      </c>
      <c r="B55">
        <v>-33.808632000000003</v>
      </c>
      <c r="C55">
        <v>151.17066299999999</v>
      </c>
    </row>
    <row r="56" spans="1:3" x14ac:dyDescent="0.25">
      <c r="A56">
        <v>56</v>
      </c>
      <c r="B56">
        <v>-33.913797000000002</v>
      </c>
      <c r="C56">
        <v>151.17338899999999</v>
      </c>
    </row>
    <row r="57" spans="1:3" x14ac:dyDescent="0.25">
      <c r="A57">
        <v>57</v>
      </c>
      <c r="B57">
        <v>-33.747546999999997</v>
      </c>
      <c r="C57">
        <v>151.282915</v>
      </c>
    </row>
    <row r="58" spans="1:3" x14ac:dyDescent="0.25">
      <c r="A58">
        <v>58</v>
      </c>
      <c r="B58">
        <v>-33.808808999999997</v>
      </c>
      <c r="C58">
        <v>151.19076200000001</v>
      </c>
    </row>
    <row r="59" spans="1:3" x14ac:dyDescent="0.25">
      <c r="A59">
        <v>59</v>
      </c>
      <c r="B59">
        <v>-33.792624000000004</v>
      </c>
      <c r="C59">
        <v>151.171288</v>
      </c>
    </row>
    <row r="60" spans="1:3" x14ac:dyDescent="0.25">
      <c r="A60">
        <v>60</v>
      </c>
      <c r="B60">
        <v>-33.944235999999997</v>
      </c>
      <c r="C60">
        <v>151.22785500000001</v>
      </c>
    </row>
    <row r="61" spans="1:3" x14ac:dyDescent="0.25">
      <c r="A61">
        <v>61</v>
      </c>
      <c r="B61">
        <v>-33.807340000000003</v>
      </c>
      <c r="C61">
        <v>151.216679</v>
      </c>
    </row>
    <row r="62" spans="1:3" x14ac:dyDescent="0.25">
      <c r="A62">
        <v>62</v>
      </c>
      <c r="B62">
        <v>-34.047505000000001</v>
      </c>
      <c r="C62">
        <v>151.116175</v>
      </c>
    </row>
    <row r="63" spans="1:3" x14ac:dyDescent="0.25">
      <c r="A63">
        <v>63</v>
      </c>
      <c r="B63">
        <v>-33.814430000000002</v>
      </c>
      <c r="C63">
        <v>151.21067600000001</v>
      </c>
    </row>
    <row r="64" spans="1:3" x14ac:dyDescent="0.25">
      <c r="A64">
        <v>65</v>
      </c>
      <c r="B64">
        <v>-33.902183999999998</v>
      </c>
      <c r="C64">
        <v>151.153628</v>
      </c>
    </row>
    <row r="65" spans="1:3" x14ac:dyDescent="0.25">
      <c r="A65">
        <v>66</v>
      </c>
      <c r="B65">
        <v>-34.044746000000004</v>
      </c>
      <c r="C65">
        <v>151.15261000000001</v>
      </c>
    </row>
    <row r="66" spans="1:3" x14ac:dyDescent="0.25">
      <c r="A66">
        <v>70</v>
      </c>
      <c r="B66">
        <v>-33.871991999999999</v>
      </c>
      <c r="C66">
        <v>151.152514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topLeftCell="A124" workbookViewId="0">
      <selection activeCell="B2" sqref="B2:B161"/>
    </sheetView>
  </sheetViews>
  <sheetFormatPr defaultRowHeight="15" x14ac:dyDescent="0.25"/>
  <cols>
    <col min="1" max="1" width="31.5703125" bestFit="1" customWidth="1"/>
    <col min="2" max="2" width="6" bestFit="1" customWidth="1"/>
    <col min="3" max="3" width="14.5703125" bestFit="1" customWidth="1"/>
    <col min="4" max="4" width="11" bestFit="1" customWidth="1"/>
    <col min="5" max="5" width="14.85546875" bestFit="1" customWidth="1"/>
  </cols>
  <sheetData>
    <row r="1" spans="1:5" x14ac:dyDescent="0.25">
      <c r="A1" t="s">
        <v>687</v>
      </c>
      <c r="B1" t="s">
        <v>688</v>
      </c>
      <c r="C1" t="s">
        <v>117</v>
      </c>
      <c r="D1" t="s">
        <v>116</v>
      </c>
      <c r="E1" t="s">
        <v>118</v>
      </c>
    </row>
    <row r="2" spans="1:5" x14ac:dyDescent="0.25">
      <c r="A2" t="s">
        <v>152</v>
      </c>
      <c r="B2" t="s">
        <v>399</v>
      </c>
      <c r="C2" t="s">
        <v>119</v>
      </c>
      <c r="D2" t="s">
        <v>120</v>
      </c>
      <c r="E2" t="s">
        <v>121</v>
      </c>
    </row>
    <row r="3" spans="1:5" x14ac:dyDescent="0.25">
      <c r="A3" t="s">
        <v>153</v>
      </c>
      <c r="B3" t="s">
        <v>400</v>
      </c>
      <c r="C3" t="s">
        <v>119</v>
      </c>
      <c r="D3" t="s">
        <v>120</v>
      </c>
      <c r="E3" t="s">
        <v>120</v>
      </c>
    </row>
    <row r="4" spans="1:5" x14ac:dyDescent="0.25">
      <c r="A4" t="s">
        <v>154</v>
      </c>
      <c r="B4" t="s">
        <v>401</v>
      </c>
      <c r="C4" t="s">
        <v>119</v>
      </c>
      <c r="D4" t="s">
        <v>122</v>
      </c>
      <c r="E4" t="s">
        <v>122</v>
      </c>
    </row>
    <row r="5" spans="1:5" x14ac:dyDescent="0.25">
      <c r="A5" t="s">
        <v>155</v>
      </c>
      <c r="B5" t="s">
        <v>403</v>
      </c>
      <c r="C5" t="s">
        <v>119</v>
      </c>
      <c r="D5" t="s">
        <v>120</v>
      </c>
      <c r="E5" t="s">
        <v>120</v>
      </c>
    </row>
    <row r="6" spans="1:5" x14ac:dyDescent="0.25">
      <c r="A6" t="s">
        <v>156</v>
      </c>
      <c r="B6" t="s">
        <v>402</v>
      </c>
      <c r="C6" t="s">
        <v>119</v>
      </c>
      <c r="D6" t="s">
        <v>120</v>
      </c>
      <c r="E6" t="s">
        <v>120</v>
      </c>
    </row>
    <row r="7" spans="1:5" x14ac:dyDescent="0.25">
      <c r="A7" t="s">
        <v>157</v>
      </c>
      <c r="B7" t="s">
        <v>404</v>
      </c>
      <c r="C7" t="s">
        <v>119</v>
      </c>
      <c r="D7" t="s">
        <v>120</v>
      </c>
      <c r="E7" t="s">
        <v>121</v>
      </c>
    </row>
    <row r="8" spans="1:5" x14ac:dyDescent="0.25">
      <c r="A8" t="s">
        <v>158</v>
      </c>
      <c r="B8" t="s">
        <v>405</v>
      </c>
      <c r="C8" t="s">
        <v>119</v>
      </c>
      <c r="D8" t="s">
        <v>122</v>
      </c>
      <c r="E8" t="s">
        <v>122</v>
      </c>
    </row>
    <row r="9" spans="1:5" x14ac:dyDescent="0.25">
      <c r="A9" t="s">
        <v>315</v>
      </c>
      <c r="B9" t="s">
        <v>406</v>
      </c>
      <c r="C9" t="s">
        <v>119</v>
      </c>
      <c r="D9" t="s">
        <v>122</v>
      </c>
      <c r="E9" t="s">
        <v>122</v>
      </c>
    </row>
    <row r="10" spans="1:5" x14ac:dyDescent="0.25">
      <c r="A10" t="s">
        <v>316</v>
      </c>
      <c r="B10" t="s">
        <v>407</v>
      </c>
      <c r="C10" t="s">
        <v>119</v>
      </c>
      <c r="D10" t="s">
        <v>120</v>
      </c>
      <c r="E10" t="s">
        <v>120</v>
      </c>
    </row>
    <row r="11" spans="1:5" x14ac:dyDescent="0.25">
      <c r="A11" t="s">
        <v>159</v>
      </c>
      <c r="B11" t="s">
        <v>408</v>
      </c>
      <c r="C11" t="s">
        <v>119</v>
      </c>
      <c r="D11" t="s">
        <v>122</v>
      </c>
      <c r="E11" t="s">
        <v>123</v>
      </c>
    </row>
    <row r="12" spans="1:5" x14ac:dyDescent="0.25">
      <c r="A12" t="s">
        <v>160</v>
      </c>
      <c r="B12" t="s">
        <v>409</v>
      </c>
      <c r="C12" t="s">
        <v>119</v>
      </c>
      <c r="D12" t="s">
        <v>120</v>
      </c>
      <c r="E12" t="s">
        <v>120</v>
      </c>
    </row>
    <row r="13" spans="1:5" x14ac:dyDescent="0.25">
      <c r="A13" t="s">
        <v>170</v>
      </c>
      <c r="B13" t="s">
        <v>410</v>
      </c>
      <c r="C13" t="s">
        <v>119</v>
      </c>
      <c r="D13" t="s">
        <v>122</v>
      </c>
      <c r="E13" t="s">
        <v>122</v>
      </c>
    </row>
    <row r="14" spans="1:5" x14ac:dyDescent="0.25">
      <c r="A14" t="s">
        <v>161</v>
      </c>
      <c r="B14" t="s">
        <v>411</v>
      </c>
      <c r="C14" t="s">
        <v>119</v>
      </c>
      <c r="D14" t="s">
        <v>122</v>
      </c>
      <c r="E14" t="s">
        <v>122</v>
      </c>
    </row>
    <row r="15" spans="1:5" x14ac:dyDescent="0.25">
      <c r="A15" t="s">
        <v>162</v>
      </c>
      <c r="B15" t="s">
        <v>412</v>
      </c>
      <c r="C15" t="s">
        <v>119</v>
      </c>
      <c r="D15" t="s">
        <v>120</v>
      </c>
      <c r="E15" t="s">
        <v>120</v>
      </c>
    </row>
    <row r="16" spans="1:5" x14ac:dyDescent="0.25">
      <c r="A16" t="s">
        <v>318</v>
      </c>
      <c r="B16" t="s">
        <v>413</v>
      </c>
      <c r="C16" t="s">
        <v>119</v>
      </c>
      <c r="D16" t="s">
        <v>120</v>
      </c>
      <c r="E16" t="s">
        <v>120</v>
      </c>
    </row>
    <row r="17" spans="1:5" x14ac:dyDescent="0.25">
      <c r="A17" t="s">
        <v>163</v>
      </c>
      <c r="B17" t="s">
        <v>414</v>
      </c>
      <c r="C17" t="s">
        <v>119</v>
      </c>
      <c r="D17" t="s">
        <v>122</v>
      </c>
      <c r="E17" t="s">
        <v>122</v>
      </c>
    </row>
    <row r="18" spans="1:5" x14ac:dyDescent="0.25">
      <c r="A18" t="s">
        <v>164</v>
      </c>
      <c r="B18" t="s">
        <v>415</v>
      </c>
      <c r="C18" t="s">
        <v>119</v>
      </c>
      <c r="D18" t="s">
        <v>120</v>
      </c>
      <c r="E18" t="s">
        <v>120</v>
      </c>
    </row>
    <row r="19" spans="1:5" x14ac:dyDescent="0.25">
      <c r="A19" t="s">
        <v>165</v>
      </c>
      <c r="B19" t="s">
        <v>416</v>
      </c>
      <c r="C19" t="s">
        <v>119</v>
      </c>
      <c r="D19" t="s">
        <v>120</v>
      </c>
      <c r="E19" t="s">
        <v>121</v>
      </c>
    </row>
    <row r="20" spans="1:5" x14ac:dyDescent="0.25">
      <c r="A20" t="s">
        <v>177</v>
      </c>
      <c r="B20" t="s">
        <v>417</v>
      </c>
      <c r="C20" t="s">
        <v>119</v>
      </c>
      <c r="D20" t="s">
        <v>120</v>
      </c>
      <c r="E20" t="s">
        <v>120</v>
      </c>
    </row>
    <row r="21" spans="1:5" x14ac:dyDescent="0.25">
      <c r="A21" t="s">
        <v>178</v>
      </c>
      <c r="B21" t="s">
        <v>418</v>
      </c>
      <c r="C21" t="s">
        <v>119</v>
      </c>
      <c r="D21" t="s">
        <v>120</v>
      </c>
      <c r="E21" t="s">
        <v>120</v>
      </c>
    </row>
    <row r="22" spans="1:5" x14ac:dyDescent="0.25">
      <c r="A22" t="s">
        <v>171</v>
      </c>
      <c r="B22" t="s">
        <v>419</v>
      </c>
      <c r="C22" t="s">
        <v>119</v>
      </c>
      <c r="D22" t="s">
        <v>122</v>
      </c>
      <c r="E22" t="s">
        <v>122</v>
      </c>
    </row>
    <row r="23" spans="1:5" x14ac:dyDescent="0.25">
      <c r="A23" t="s">
        <v>166</v>
      </c>
      <c r="B23" t="s">
        <v>420</v>
      </c>
      <c r="C23" t="s">
        <v>119</v>
      </c>
      <c r="D23" t="s">
        <v>122</v>
      </c>
      <c r="E23" t="s">
        <v>123</v>
      </c>
    </row>
    <row r="24" spans="1:5" x14ac:dyDescent="0.25">
      <c r="A24" t="s">
        <v>167</v>
      </c>
      <c r="B24" t="s">
        <v>421</v>
      </c>
      <c r="C24" t="s">
        <v>119</v>
      </c>
      <c r="D24" t="s">
        <v>120</v>
      </c>
      <c r="E24" t="s">
        <v>120</v>
      </c>
    </row>
    <row r="25" spans="1:5" x14ac:dyDescent="0.25">
      <c r="A25" t="s">
        <v>168</v>
      </c>
      <c r="B25" t="s">
        <v>422</v>
      </c>
      <c r="C25" t="s">
        <v>119</v>
      </c>
      <c r="D25" t="s">
        <v>120</v>
      </c>
      <c r="E25" t="s">
        <v>120</v>
      </c>
    </row>
    <row r="26" spans="1:5" x14ac:dyDescent="0.25">
      <c r="A26" t="s">
        <v>169</v>
      </c>
      <c r="B26" t="s">
        <v>423</v>
      </c>
      <c r="C26" t="s">
        <v>119</v>
      </c>
      <c r="D26" t="s">
        <v>122</v>
      </c>
      <c r="E26" t="s">
        <v>122</v>
      </c>
    </row>
    <row r="27" spans="1:5" x14ac:dyDescent="0.25">
      <c r="A27" t="s">
        <v>172</v>
      </c>
      <c r="B27" t="s">
        <v>424</v>
      </c>
      <c r="C27" t="s">
        <v>119</v>
      </c>
      <c r="D27" t="s">
        <v>122</v>
      </c>
      <c r="E27" t="s">
        <v>122</v>
      </c>
    </row>
    <row r="28" spans="1:5" x14ac:dyDescent="0.25">
      <c r="A28" t="s">
        <v>173</v>
      </c>
      <c r="B28" t="s">
        <v>425</v>
      </c>
      <c r="C28" t="s">
        <v>119</v>
      </c>
      <c r="D28" t="s">
        <v>120</v>
      </c>
      <c r="E28" t="s">
        <v>120</v>
      </c>
    </row>
    <row r="29" spans="1:5" x14ac:dyDescent="0.25">
      <c r="A29" t="s">
        <v>174</v>
      </c>
      <c r="B29" t="s">
        <v>426</v>
      </c>
      <c r="C29" t="s">
        <v>119</v>
      </c>
      <c r="D29" t="s">
        <v>120</v>
      </c>
      <c r="E29" t="s">
        <v>120</v>
      </c>
    </row>
    <row r="30" spans="1:5" x14ac:dyDescent="0.25">
      <c r="A30" t="s">
        <v>175</v>
      </c>
      <c r="B30" t="s">
        <v>427</v>
      </c>
      <c r="C30" t="s">
        <v>119</v>
      </c>
      <c r="D30" t="s">
        <v>122</v>
      </c>
      <c r="E30" t="s">
        <v>122</v>
      </c>
    </row>
    <row r="31" spans="1:5" x14ac:dyDescent="0.25">
      <c r="A31" t="s">
        <v>176</v>
      </c>
      <c r="B31" t="s">
        <v>428</v>
      </c>
      <c r="C31" t="s">
        <v>119</v>
      </c>
      <c r="D31" t="s">
        <v>120</v>
      </c>
      <c r="E31" t="s">
        <v>120</v>
      </c>
    </row>
    <row r="32" spans="1:5" x14ac:dyDescent="0.25">
      <c r="A32" t="s">
        <v>179</v>
      </c>
      <c r="B32" t="s">
        <v>429</v>
      </c>
      <c r="C32" t="s">
        <v>119</v>
      </c>
      <c r="D32" t="s">
        <v>120</v>
      </c>
      <c r="E32" t="s">
        <v>120</v>
      </c>
    </row>
    <row r="33" spans="1:5" x14ac:dyDescent="0.25">
      <c r="A33" t="s">
        <v>180</v>
      </c>
      <c r="B33" t="s">
        <v>430</v>
      </c>
      <c r="C33" t="s">
        <v>119</v>
      </c>
      <c r="D33" t="s">
        <v>120</v>
      </c>
      <c r="E33" t="s">
        <v>120</v>
      </c>
    </row>
    <row r="34" spans="1:5" x14ac:dyDescent="0.25">
      <c r="A34" t="s">
        <v>181</v>
      </c>
      <c r="B34" t="s">
        <v>431</v>
      </c>
      <c r="C34" t="s">
        <v>119</v>
      </c>
      <c r="D34" t="s">
        <v>120</v>
      </c>
      <c r="E34" t="s">
        <v>121</v>
      </c>
    </row>
    <row r="35" spans="1:5" x14ac:dyDescent="0.25">
      <c r="A35" t="s">
        <v>182</v>
      </c>
      <c r="B35" t="s">
        <v>432</v>
      </c>
      <c r="C35" t="s">
        <v>119</v>
      </c>
      <c r="D35" t="s">
        <v>120</v>
      </c>
      <c r="E35" t="s">
        <v>121</v>
      </c>
    </row>
    <row r="36" spans="1:5" x14ac:dyDescent="0.25">
      <c r="A36" t="s">
        <v>183</v>
      </c>
      <c r="B36" t="s">
        <v>433</v>
      </c>
      <c r="C36" t="s">
        <v>119</v>
      </c>
      <c r="D36" t="s">
        <v>122</v>
      </c>
      <c r="E36" t="s">
        <v>122</v>
      </c>
    </row>
    <row r="37" spans="1:5" x14ac:dyDescent="0.25">
      <c r="A37" t="s">
        <v>151</v>
      </c>
      <c r="B37" t="s">
        <v>434</v>
      </c>
      <c r="C37" t="s">
        <v>201</v>
      </c>
      <c r="D37" t="s">
        <v>120</v>
      </c>
      <c r="E37" t="s">
        <v>120</v>
      </c>
    </row>
    <row r="38" spans="1:5" x14ac:dyDescent="0.25">
      <c r="A38" t="s">
        <v>184</v>
      </c>
      <c r="B38" t="s">
        <v>435</v>
      </c>
      <c r="C38" t="s">
        <v>201</v>
      </c>
      <c r="D38" t="s">
        <v>120</v>
      </c>
      <c r="E38" t="s">
        <v>120</v>
      </c>
    </row>
    <row r="39" spans="1:5" x14ac:dyDescent="0.25">
      <c r="A39" t="s">
        <v>185</v>
      </c>
      <c r="B39" t="s">
        <v>436</v>
      </c>
      <c r="C39" t="s">
        <v>201</v>
      </c>
      <c r="D39" t="s">
        <v>120</v>
      </c>
      <c r="E39" t="s">
        <v>120</v>
      </c>
    </row>
    <row r="40" spans="1:5" x14ac:dyDescent="0.25">
      <c r="A40" t="s">
        <v>186</v>
      </c>
      <c r="B40" t="s">
        <v>437</v>
      </c>
      <c r="C40" t="s">
        <v>124</v>
      </c>
      <c r="D40" t="s">
        <v>120</v>
      </c>
      <c r="E40" t="s">
        <v>120</v>
      </c>
    </row>
    <row r="41" spans="1:5" x14ac:dyDescent="0.25">
      <c r="A41" t="s">
        <v>187</v>
      </c>
      <c r="B41" t="s">
        <v>438</v>
      </c>
      <c r="C41" t="s">
        <v>124</v>
      </c>
      <c r="D41" t="s">
        <v>120</v>
      </c>
      <c r="E41" t="s">
        <v>120</v>
      </c>
    </row>
    <row r="42" spans="1:5" x14ac:dyDescent="0.25">
      <c r="A42" t="s">
        <v>188</v>
      </c>
      <c r="B42" t="s">
        <v>439</v>
      </c>
      <c r="C42" t="s">
        <v>124</v>
      </c>
      <c r="D42" t="s">
        <v>120</v>
      </c>
      <c r="E42" t="s">
        <v>120</v>
      </c>
    </row>
    <row r="43" spans="1:5" x14ac:dyDescent="0.25">
      <c r="A43" t="s">
        <v>189</v>
      </c>
      <c r="B43" t="s">
        <v>440</v>
      </c>
      <c r="C43" t="s">
        <v>124</v>
      </c>
      <c r="D43" t="s">
        <v>122</v>
      </c>
      <c r="E43" t="s">
        <v>122</v>
      </c>
    </row>
    <row r="44" spans="1:5" x14ac:dyDescent="0.25">
      <c r="A44" t="s">
        <v>190</v>
      </c>
      <c r="B44" t="s">
        <v>441</v>
      </c>
      <c r="C44" t="s">
        <v>124</v>
      </c>
      <c r="D44" t="s">
        <v>120</v>
      </c>
      <c r="E44" t="s">
        <v>120</v>
      </c>
    </row>
    <row r="45" spans="1:5" x14ac:dyDescent="0.25">
      <c r="A45" t="s">
        <v>191</v>
      </c>
      <c r="B45" t="s">
        <v>442</v>
      </c>
      <c r="C45" t="s">
        <v>124</v>
      </c>
      <c r="D45" t="s">
        <v>120</v>
      </c>
      <c r="E45" t="s">
        <v>120</v>
      </c>
    </row>
    <row r="46" spans="1:5" x14ac:dyDescent="0.25">
      <c r="A46" t="s">
        <v>192</v>
      </c>
      <c r="B46" t="s">
        <v>443</v>
      </c>
      <c r="C46" t="s">
        <v>124</v>
      </c>
      <c r="D46" t="s">
        <v>120</v>
      </c>
      <c r="E46" t="s">
        <v>120</v>
      </c>
    </row>
    <row r="47" spans="1:5" x14ac:dyDescent="0.25">
      <c r="A47" t="s">
        <v>193</v>
      </c>
      <c r="B47" t="s">
        <v>444</v>
      </c>
      <c r="C47" t="s">
        <v>125</v>
      </c>
      <c r="D47" t="s">
        <v>120</v>
      </c>
      <c r="E47" t="s">
        <v>120</v>
      </c>
    </row>
    <row r="48" spans="1:5" x14ac:dyDescent="0.25">
      <c r="A48" t="s">
        <v>194</v>
      </c>
      <c r="B48" t="s">
        <v>445</v>
      </c>
      <c r="C48" t="s">
        <v>125</v>
      </c>
      <c r="D48" t="s">
        <v>120</v>
      </c>
      <c r="E48" t="s">
        <v>120</v>
      </c>
    </row>
    <row r="49" spans="1:5" x14ac:dyDescent="0.25">
      <c r="A49" t="s">
        <v>195</v>
      </c>
      <c r="B49" t="s">
        <v>446</v>
      </c>
      <c r="C49" t="s">
        <v>125</v>
      </c>
      <c r="D49" t="s">
        <v>120</v>
      </c>
      <c r="E49" t="s">
        <v>120</v>
      </c>
    </row>
    <row r="50" spans="1:5" x14ac:dyDescent="0.25">
      <c r="A50" t="s">
        <v>196</v>
      </c>
      <c r="B50" t="s">
        <v>447</v>
      </c>
      <c r="C50" t="s">
        <v>342</v>
      </c>
      <c r="D50" t="s">
        <v>122</v>
      </c>
      <c r="E50" t="s">
        <v>123</v>
      </c>
    </row>
    <row r="51" spans="1:5" x14ac:dyDescent="0.25">
      <c r="A51" t="s">
        <v>198</v>
      </c>
      <c r="B51" t="s">
        <v>448</v>
      </c>
      <c r="C51" t="s">
        <v>343</v>
      </c>
      <c r="D51" t="s">
        <v>120</v>
      </c>
      <c r="E51" t="s">
        <v>120</v>
      </c>
    </row>
    <row r="52" spans="1:5" x14ac:dyDescent="0.25">
      <c r="A52" t="s">
        <v>326</v>
      </c>
      <c r="B52" t="s">
        <v>449</v>
      </c>
      <c r="C52" t="s">
        <v>126</v>
      </c>
      <c r="D52" t="s">
        <v>120</v>
      </c>
      <c r="E52" t="s">
        <v>120</v>
      </c>
    </row>
    <row r="53" spans="1:5" x14ac:dyDescent="0.25">
      <c r="A53" t="s">
        <v>325</v>
      </c>
      <c r="B53" t="s">
        <v>450</v>
      </c>
      <c r="C53" t="s">
        <v>126</v>
      </c>
      <c r="D53" t="s">
        <v>120</v>
      </c>
      <c r="E53" t="s">
        <v>120</v>
      </c>
    </row>
    <row r="54" spans="1:5" x14ac:dyDescent="0.25">
      <c r="A54" t="s">
        <v>324</v>
      </c>
      <c r="B54" t="s">
        <v>451</v>
      </c>
      <c r="C54" t="s">
        <v>126</v>
      </c>
      <c r="D54" t="s">
        <v>120</v>
      </c>
      <c r="E54" t="s">
        <v>121</v>
      </c>
    </row>
    <row r="55" spans="1:5" x14ac:dyDescent="0.25">
      <c r="A55" t="s">
        <v>323</v>
      </c>
      <c r="B55" t="s">
        <v>452</v>
      </c>
      <c r="C55" t="s">
        <v>126</v>
      </c>
      <c r="D55" t="s">
        <v>120</v>
      </c>
      <c r="E55" t="s">
        <v>121</v>
      </c>
    </row>
    <row r="56" spans="1:5" x14ac:dyDescent="0.25">
      <c r="A56" t="s">
        <v>322</v>
      </c>
      <c r="B56" t="s">
        <v>453</v>
      </c>
      <c r="C56" t="s">
        <v>126</v>
      </c>
      <c r="D56" t="s">
        <v>120</v>
      </c>
      <c r="E56" t="s">
        <v>121</v>
      </c>
    </row>
    <row r="57" spans="1:5" x14ac:dyDescent="0.25">
      <c r="A57" t="s">
        <v>321</v>
      </c>
      <c r="B57" t="s">
        <v>454</v>
      </c>
      <c r="C57" t="s">
        <v>127</v>
      </c>
      <c r="D57" t="s">
        <v>120</v>
      </c>
      <c r="E57" t="s">
        <v>121</v>
      </c>
    </row>
    <row r="58" spans="1:5" x14ac:dyDescent="0.25">
      <c r="A58" t="s">
        <v>320</v>
      </c>
      <c r="B58" t="s">
        <v>455</v>
      </c>
      <c r="C58" t="s">
        <v>127</v>
      </c>
      <c r="D58" t="s">
        <v>120</v>
      </c>
      <c r="E58" t="s">
        <v>121</v>
      </c>
    </row>
    <row r="59" spans="1:5" x14ac:dyDescent="0.25">
      <c r="A59" t="s">
        <v>203</v>
      </c>
      <c r="B59" t="s">
        <v>456</v>
      </c>
      <c r="C59" t="s">
        <v>202</v>
      </c>
      <c r="D59" t="s">
        <v>120</v>
      </c>
      <c r="E59" t="s">
        <v>121</v>
      </c>
    </row>
    <row r="60" spans="1:5" x14ac:dyDescent="0.25">
      <c r="A60" t="s">
        <v>204</v>
      </c>
      <c r="B60" t="s">
        <v>457</v>
      </c>
      <c r="C60" t="s">
        <v>128</v>
      </c>
      <c r="D60" t="s">
        <v>120</v>
      </c>
      <c r="E60" t="s">
        <v>120</v>
      </c>
    </row>
    <row r="61" spans="1:5" x14ac:dyDescent="0.25">
      <c r="A61" t="s">
        <v>205</v>
      </c>
      <c r="B61" t="s">
        <v>458</v>
      </c>
      <c r="C61" t="s">
        <v>128</v>
      </c>
      <c r="D61" t="s">
        <v>120</v>
      </c>
      <c r="E61" t="s">
        <v>120</v>
      </c>
    </row>
    <row r="62" spans="1:5" x14ac:dyDescent="0.25">
      <c r="A62" t="s">
        <v>206</v>
      </c>
      <c r="B62" t="s">
        <v>459</v>
      </c>
      <c r="C62" t="s">
        <v>128</v>
      </c>
      <c r="D62" t="s">
        <v>122</v>
      </c>
      <c r="E62" t="s">
        <v>122</v>
      </c>
    </row>
    <row r="63" spans="1:5" x14ac:dyDescent="0.25">
      <c r="A63" t="s">
        <v>207</v>
      </c>
      <c r="B63" t="s">
        <v>460</v>
      </c>
      <c r="C63" t="s">
        <v>128</v>
      </c>
      <c r="D63" t="s">
        <v>120</v>
      </c>
      <c r="E63" t="s">
        <v>120</v>
      </c>
    </row>
    <row r="64" spans="1:5" x14ac:dyDescent="0.25">
      <c r="A64" t="s">
        <v>208</v>
      </c>
      <c r="B64" t="s">
        <v>461</v>
      </c>
      <c r="C64" t="s">
        <v>128</v>
      </c>
      <c r="D64" t="s">
        <v>120</v>
      </c>
      <c r="E64" t="s">
        <v>120</v>
      </c>
    </row>
    <row r="65" spans="1:5" x14ac:dyDescent="0.25">
      <c r="A65" t="s">
        <v>313</v>
      </c>
      <c r="B65" t="s">
        <v>462</v>
      </c>
      <c r="C65" t="s">
        <v>209</v>
      </c>
      <c r="D65" t="s">
        <v>120</v>
      </c>
      <c r="E65" t="s">
        <v>120</v>
      </c>
    </row>
    <row r="66" spans="1:5" x14ac:dyDescent="0.25">
      <c r="A66" t="s">
        <v>312</v>
      </c>
      <c r="B66" t="s">
        <v>463</v>
      </c>
      <c r="C66" t="s">
        <v>217</v>
      </c>
      <c r="D66" t="s">
        <v>120</v>
      </c>
      <c r="E66" t="s">
        <v>121</v>
      </c>
    </row>
    <row r="67" spans="1:5" x14ac:dyDescent="0.25">
      <c r="A67" t="s">
        <v>329</v>
      </c>
      <c r="B67" t="s">
        <v>464</v>
      </c>
      <c r="C67" t="s">
        <v>129</v>
      </c>
      <c r="D67" t="s">
        <v>120</v>
      </c>
      <c r="E67" t="s">
        <v>120</v>
      </c>
    </row>
    <row r="68" spans="1:5" x14ac:dyDescent="0.25">
      <c r="A68" t="s">
        <v>309</v>
      </c>
      <c r="B68" t="s">
        <v>465</v>
      </c>
      <c r="C68" t="s">
        <v>129</v>
      </c>
      <c r="D68" t="s">
        <v>122</v>
      </c>
      <c r="E68" t="s">
        <v>123</v>
      </c>
    </row>
    <row r="69" spans="1:5" x14ac:dyDescent="0.25">
      <c r="A69" t="s">
        <v>310</v>
      </c>
      <c r="B69" t="s">
        <v>466</v>
      </c>
      <c r="C69" t="s">
        <v>129</v>
      </c>
      <c r="D69" t="s">
        <v>122</v>
      </c>
      <c r="E69" t="s">
        <v>122</v>
      </c>
    </row>
    <row r="70" spans="1:5" x14ac:dyDescent="0.25">
      <c r="A70" t="s">
        <v>311</v>
      </c>
      <c r="B70" t="s">
        <v>467</v>
      </c>
      <c r="C70" t="s">
        <v>129</v>
      </c>
      <c r="D70" t="s">
        <v>120</v>
      </c>
      <c r="E70" t="s">
        <v>120</v>
      </c>
    </row>
    <row r="71" spans="1:5" x14ac:dyDescent="0.25">
      <c r="A71" t="s">
        <v>327</v>
      </c>
      <c r="B71" t="s">
        <v>468</v>
      </c>
      <c r="C71" t="s">
        <v>129</v>
      </c>
      <c r="D71" t="s">
        <v>122</v>
      </c>
      <c r="E71" t="s">
        <v>122</v>
      </c>
    </row>
    <row r="72" spans="1:5" x14ac:dyDescent="0.25">
      <c r="A72" t="s">
        <v>328</v>
      </c>
      <c r="B72" t="s">
        <v>469</v>
      </c>
      <c r="C72" t="s">
        <v>129</v>
      </c>
      <c r="D72" t="s">
        <v>120</v>
      </c>
      <c r="E72" t="s">
        <v>120</v>
      </c>
    </row>
    <row r="73" spans="1:5" x14ac:dyDescent="0.25">
      <c r="A73" t="s">
        <v>308</v>
      </c>
      <c r="B73" t="s">
        <v>470</v>
      </c>
      <c r="C73" t="s">
        <v>129</v>
      </c>
      <c r="D73" t="s">
        <v>120</v>
      </c>
      <c r="E73" t="s">
        <v>120</v>
      </c>
    </row>
    <row r="74" spans="1:5" x14ac:dyDescent="0.25">
      <c r="A74" t="s">
        <v>300</v>
      </c>
      <c r="B74" t="s">
        <v>471</v>
      </c>
      <c r="C74" t="s">
        <v>129</v>
      </c>
      <c r="D74" t="s">
        <v>120</v>
      </c>
      <c r="E74" t="s">
        <v>120</v>
      </c>
    </row>
    <row r="75" spans="1:5" x14ac:dyDescent="0.25">
      <c r="A75" t="s">
        <v>301</v>
      </c>
      <c r="B75" t="s">
        <v>472</v>
      </c>
      <c r="C75" t="s">
        <v>129</v>
      </c>
      <c r="D75" t="s">
        <v>120</v>
      </c>
      <c r="E75" t="s">
        <v>120</v>
      </c>
    </row>
    <row r="76" spans="1:5" x14ac:dyDescent="0.25">
      <c r="A76" t="s">
        <v>302</v>
      </c>
      <c r="B76" t="s">
        <v>473</v>
      </c>
      <c r="C76" t="s">
        <v>129</v>
      </c>
      <c r="D76" t="s">
        <v>120</v>
      </c>
      <c r="E76" t="s">
        <v>120</v>
      </c>
    </row>
    <row r="77" spans="1:5" x14ac:dyDescent="0.25">
      <c r="A77" t="s">
        <v>303</v>
      </c>
      <c r="B77" t="s">
        <v>474</v>
      </c>
      <c r="C77" t="s">
        <v>129</v>
      </c>
      <c r="D77" t="s">
        <v>120</v>
      </c>
      <c r="E77" t="s">
        <v>121</v>
      </c>
    </row>
    <row r="78" spans="1:5" x14ac:dyDescent="0.25">
      <c r="A78" t="s">
        <v>304</v>
      </c>
      <c r="B78" t="s">
        <v>475</v>
      </c>
      <c r="C78" t="s">
        <v>129</v>
      </c>
      <c r="D78" t="s">
        <v>120</v>
      </c>
      <c r="E78" t="s">
        <v>120</v>
      </c>
    </row>
    <row r="79" spans="1:5" x14ac:dyDescent="0.25">
      <c r="A79" t="s">
        <v>305</v>
      </c>
      <c r="B79" t="s">
        <v>476</v>
      </c>
      <c r="C79" t="s">
        <v>129</v>
      </c>
      <c r="D79" t="s">
        <v>120</v>
      </c>
      <c r="E79" t="s">
        <v>120</v>
      </c>
    </row>
    <row r="80" spans="1:5" x14ac:dyDescent="0.25">
      <c r="A80" t="s">
        <v>306</v>
      </c>
      <c r="B80" t="s">
        <v>477</v>
      </c>
      <c r="C80" t="s">
        <v>129</v>
      </c>
      <c r="D80" t="s">
        <v>120</v>
      </c>
      <c r="E80" t="s">
        <v>120</v>
      </c>
    </row>
    <row r="81" spans="1:5" x14ac:dyDescent="0.25">
      <c r="A81" t="s">
        <v>307</v>
      </c>
      <c r="B81" t="s">
        <v>478</v>
      </c>
      <c r="C81" t="s">
        <v>129</v>
      </c>
      <c r="D81" t="s">
        <v>120</v>
      </c>
      <c r="E81" t="s">
        <v>120</v>
      </c>
    </row>
    <row r="82" spans="1:5" x14ac:dyDescent="0.25">
      <c r="A82" t="s">
        <v>296</v>
      </c>
      <c r="B82" t="s">
        <v>479</v>
      </c>
      <c r="C82" t="s">
        <v>129</v>
      </c>
      <c r="D82" t="s">
        <v>120</v>
      </c>
      <c r="E82" t="s">
        <v>120</v>
      </c>
    </row>
    <row r="83" spans="1:5" x14ac:dyDescent="0.25">
      <c r="A83" t="s">
        <v>297</v>
      </c>
      <c r="B83" t="s">
        <v>480</v>
      </c>
      <c r="C83" t="s">
        <v>129</v>
      </c>
      <c r="D83" t="s">
        <v>120</v>
      </c>
      <c r="E83" t="s">
        <v>120</v>
      </c>
    </row>
    <row r="84" spans="1:5" x14ac:dyDescent="0.25">
      <c r="A84" t="s">
        <v>298</v>
      </c>
      <c r="B84" t="s">
        <v>481</v>
      </c>
      <c r="C84" t="s">
        <v>129</v>
      </c>
      <c r="D84" t="s">
        <v>120</v>
      </c>
      <c r="E84" t="s">
        <v>120</v>
      </c>
    </row>
    <row r="85" spans="1:5" x14ac:dyDescent="0.25">
      <c r="A85" t="s">
        <v>299</v>
      </c>
      <c r="B85" t="s">
        <v>482</v>
      </c>
      <c r="C85" t="s">
        <v>129</v>
      </c>
      <c r="D85" t="s">
        <v>120</v>
      </c>
      <c r="E85" t="s">
        <v>120</v>
      </c>
    </row>
    <row r="86" spans="1:5" x14ac:dyDescent="0.25">
      <c r="A86" t="s">
        <v>290</v>
      </c>
      <c r="B86" t="s">
        <v>483</v>
      </c>
      <c r="C86" t="s">
        <v>129</v>
      </c>
      <c r="D86" t="s">
        <v>120</v>
      </c>
      <c r="E86" t="s">
        <v>121</v>
      </c>
    </row>
    <row r="87" spans="1:5" x14ac:dyDescent="0.25">
      <c r="A87" t="s">
        <v>291</v>
      </c>
      <c r="B87" t="s">
        <v>484</v>
      </c>
      <c r="C87" t="s">
        <v>129</v>
      </c>
      <c r="D87" t="s">
        <v>120</v>
      </c>
      <c r="E87" t="s">
        <v>120</v>
      </c>
    </row>
    <row r="88" spans="1:5" x14ac:dyDescent="0.25">
      <c r="A88" t="s">
        <v>292</v>
      </c>
      <c r="B88" t="s">
        <v>485</v>
      </c>
      <c r="C88" t="s">
        <v>129</v>
      </c>
      <c r="D88" t="s">
        <v>120</v>
      </c>
      <c r="E88" t="s">
        <v>121</v>
      </c>
    </row>
    <row r="89" spans="1:5" x14ac:dyDescent="0.25">
      <c r="A89" t="s">
        <v>293</v>
      </c>
      <c r="B89" t="s">
        <v>486</v>
      </c>
      <c r="C89" t="s">
        <v>129</v>
      </c>
      <c r="D89" t="s">
        <v>120</v>
      </c>
      <c r="E89" t="s">
        <v>120</v>
      </c>
    </row>
    <row r="90" spans="1:5" x14ac:dyDescent="0.25">
      <c r="A90" t="s">
        <v>294</v>
      </c>
      <c r="B90" t="s">
        <v>487</v>
      </c>
      <c r="C90" t="s">
        <v>129</v>
      </c>
      <c r="D90" t="s">
        <v>120</v>
      </c>
      <c r="E90" t="s">
        <v>121</v>
      </c>
    </row>
    <row r="91" spans="1:5" x14ac:dyDescent="0.25">
      <c r="A91" t="s">
        <v>295</v>
      </c>
      <c r="B91" t="s">
        <v>488</v>
      </c>
      <c r="C91" t="s">
        <v>129</v>
      </c>
      <c r="D91" t="s">
        <v>120</v>
      </c>
      <c r="E91" t="s">
        <v>121</v>
      </c>
    </row>
    <row r="92" spans="1:5" x14ac:dyDescent="0.25">
      <c r="A92" t="s">
        <v>286</v>
      </c>
      <c r="B92" t="s">
        <v>489</v>
      </c>
      <c r="C92" t="s">
        <v>129</v>
      </c>
      <c r="D92" t="s">
        <v>120</v>
      </c>
      <c r="E92" t="s">
        <v>120</v>
      </c>
    </row>
    <row r="93" spans="1:5" x14ac:dyDescent="0.25">
      <c r="A93" t="s">
        <v>287</v>
      </c>
      <c r="B93" t="s">
        <v>490</v>
      </c>
      <c r="C93" t="s">
        <v>129</v>
      </c>
      <c r="D93" t="s">
        <v>120</v>
      </c>
      <c r="E93" t="s">
        <v>120</v>
      </c>
    </row>
    <row r="94" spans="1:5" x14ac:dyDescent="0.25">
      <c r="A94" t="s">
        <v>288</v>
      </c>
      <c r="B94" t="s">
        <v>491</v>
      </c>
      <c r="C94" t="s">
        <v>129</v>
      </c>
      <c r="D94" t="s">
        <v>120</v>
      </c>
      <c r="E94" t="s">
        <v>120</v>
      </c>
    </row>
    <row r="95" spans="1:5" x14ac:dyDescent="0.25">
      <c r="A95" t="s">
        <v>289</v>
      </c>
      <c r="B95" t="s">
        <v>492</v>
      </c>
      <c r="C95" t="s">
        <v>129</v>
      </c>
      <c r="D95" t="s">
        <v>120</v>
      </c>
      <c r="E95" t="s">
        <v>121</v>
      </c>
    </row>
    <row r="96" spans="1:5" x14ac:dyDescent="0.25">
      <c r="A96" t="s">
        <v>284</v>
      </c>
      <c r="B96" t="s">
        <v>493</v>
      </c>
      <c r="C96" t="s">
        <v>285</v>
      </c>
      <c r="D96" t="s">
        <v>120</v>
      </c>
      <c r="E96" t="s">
        <v>120</v>
      </c>
    </row>
    <row r="97" spans="1:5" x14ac:dyDescent="0.25">
      <c r="A97" t="s">
        <v>283</v>
      </c>
      <c r="B97" t="s">
        <v>494</v>
      </c>
      <c r="C97" t="s">
        <v>285</v>
      </c>
      <c r="D97" t="s">
        <v>120</v>
      </c>
      <c r="E97" t="s">
        <v>120</v>
      </c>
    </row>
    <row r="98" spans="1:5" x14ac:dyDescent="0.25">
      <c r="A98" t="s">
        <v>282</v>
      </c>
      <c r="B98" t="s">
        <v>495</v>
      </c>
      <c r="C98" t="s">
        <v>200</v>
      </c>
      <c r="D98" t="s">
        <v>120</v>
      </c>
      <c r="E98" t="s">
        <v>121</v>
      </c>
    </row>
    <row r="99" spans="1:5" x14ac:dyDescent="0.25">
      <c r="A99" t="s">
        <v>280</v>
      </c>
      <c r="B99" t="s">
        <v>496</v>
      </c>
      <c r="C99" t="s">
        <v>130</v>
      </c>
      <c r="D99" t="s">
        <v>122</v>
      </c>
      <c r="E99" t="s">
        <v>123</v>
      </c>
    </row>
    <row r="100" spans="1:5" x14ac:dyDescent="0.25">
      <c r="A100" t="s">
        <v>281</v>
      </c>
      <c r="B100" t="s">
        <v>497</v>
      </c>
      <c r="C100" t="s">
        <v>130</v>
      </c>
      <c r="D100" t="s">
        <v>120</v>
      </c>
      <c r="E100" t="s">
        <v>120</v>
      </c>
    </row>
    <row r="101" spans="1:5" x14ac:dyDescent="0.25">
      <c r="A101" t="s">
        <v>278</v>
      </c>
      <c r="B101" t="s">
        <v>498</v>
      </c>
      <c r="C101" t="s">
        <v>130</v>
      </c>
      <c r="D101" t="s">
        <v>120</v>
      </c>
      <c r="E101" t="s">
        <v>121</v>
      </c>
    </row>
    <row r="102" spans="1:5" x14ac:dyDescent="0.25">
      <c r="A102" t="s">
        <v>279</v>
      </c>
      <c r="B102" t="s">
        <v>499</v>
      </c>
      <c r="C102" t="s">
        <v>130</v>
      </c>
      <c r="D102" t="s">
        <v>120</v>
      </c>
      <c r="E102" t="s">
        <v>120</v>
      </c>
    </row>
    <row r="103" spans="1:5" x14ac:dyDescent="0.25">
      <c r="A103" t="s">
        <v>277</v>
      </c>
      <c r="B103" t="s">
        <v>500</v>
      </c>
      <c r="C103" t="s">
        <v>130</v>
      </c>
      <c r="D103" t="s">
        <v>120</v>
      </c>
      <c r="E103" t="s">
        <v>120</v>
      </c>
    </row>
    <row r="104" spans="1:5" x14ac:dyDescent="0.25">
      <c r="A104" t="s">
        <v>222</v>
      </c>
      <c r="B104" t="s">
        <v>501</v>
      </c>
      <c r="C104" t="s">
        <v>131</v>
      </c>
      <c r="D104" t="s">
        <v>122</v>
      </c>
      <c r="E104" t="s">
        <v>123</v>
      </c>
    </row>
    <row r="105" spans="1:5" x14ac:dyDescent="0.25">
      <c r="A105" t="s">
        <v>223</v>
      </c>
      <c r="B105" t="s">
        <v>502</v>
      </c>
      <c r="C105" t="s">
        <v>131</v>
      </c>
      <c r="D105" t="s">
        <v>120</v>
      </c>
      <c r="E105" t="s">
        <v>120</v>
      </c>
    </row>
    <row r="106" spans="1:5" x14ac:dyDescent="0.25">
      <c r="A106" t="s">
        <v>221</v>
      </c>
      <c r="B106" t="s">
        <v>503</v>
      </c>
      <c r="C106" t="s">
        <v>131</v>
      </c>
      <c r="D106" t="s">
        <v>120</v>
      </c>
      <c r="E106" t="s">
        <v>120</v>
      </c>
    </row>
    <row r="107" spans="1:5" x14ac:dyDescent="0.25">
      <c r="A107" t="s">
        <v>225</v>
      </c>
      <c r="B107" t="s">
        <v>504</v>
      </c>
      <c r="C107" t="s">
        <v>131</v>
      </c>
      <c r="D107" t="s">
        <v>120</v>
      </c>
      <c r="E107" t="s">
        <v>120</v>
      </c>
    </row>
    <row r="108" spans="1:5" x14ac:dyDescent="0.25">
      <c r="A108" t="s">
        <v>224</v>
      </c>
      <c r="B108" t="s">
        <v>505</v>
      </c>
      <c r="C108" t="s">
        <v>131</v>
      </c>
      <c r="D108" t="s">
        <v>120</v>
      </c>
      <c r="E108" t="s">
        <v>121</v>
      </c>
    </row>
    <row r="109" spans="1:5" x14ac:dyDescent="0.25">
      <c r="A109" t="s">
        <v>226</v>
      </c>
      <c r="B109" t="s">
        <v>506</v>
      </c>
      <c r="C109" t="s">
        <v>131</v>
      </c>
      <c r="D109" t="s">
        <v>120</v>
      </c>
      <c r="E109" t="s">
        <v>120</v>
      </c>
    </row>
    <row r="110" spans="1:5" x14ac:dyDescent="0.25">
      <c r="A110" t="s">
        <v>227</v>
      </c>
      <c r="B110" t="s">
        <v>507</v>
      </c>
      <c r="C110" t="s">
        <v>131</v>
      </c>
      <c r="D110" t="s">
        <v>120</v>
      </c>
      <c r="E110" t="s">
        <v>120</v>
      </c>
    </row>
    <row r="111" spans="1:5" x14ac:dyDescent="0.25">
      <c r="A111" t="s">
        <v>228</v>
      </c>
      <c r="B111" t="s">
        <v>508</v>
      </c>
      <c r="C111" t="s">
        <v>131</v>
      </c>
      <c r="D111" t="s">
        <v>120</v>
      </c>
      <c r="E111" t="s">
        <v>120</v>
      </c>
    </row>
    <row r="112" spans="1:5" x14ac:dyDescent="0.25">
      <c r="A112" t="s">
        <v>229</v>
      </c>
      <c r="B112" t="s">
        <v>509</v>
      </c>
      <c r="C112" t="s">
        <v>131</v>
      </c>
      <c r="D112" t="s">
        <v>120</v>
      </c>
      <c r="E112" t="s">
        <v>120</v>
      </c>
    </row>
    <row r="113" spans="1:5" x14ac:dyDescent="0.25">
      <c r="A113" t="s">
        <v>230</v>
      </c>
      <c r="B113" t="s">
        <v>510</v>
      </c>
      <c r="C113" t="s">
        <v>131</v>
      </c>
      <c r="D113" t="s">
        <v>120</v>
      </c>
      <c r="E113" t="s">
        <v>120</v>
      </c>
    </row>
    <row r="114" spans="1:5" x14ac:dyDescent="0.25">
      <c r="A114" t="s">
        <v>231</v>
      </c>
      <c r="B114" t="s">
        <v>511</v>
      </c>
      <c r="C114" t="s">
        <v>131</v>
      </c>
      <c r="D114" t="s">
        <v>120</v>
      </c>
      <c r="E114" t="s">
        <v>120</v>
      </c>
    </row>
    <row r="115" spans="1:5" x14ac:dyDescent="0.25">
      <c r="A115" t="s">
        <v>232</v>
      </c>
      <c r="B115" t="s">
        <v>512</v>
      </c>
      <c r="C115" t="s">
        <v>131</v>
      </c>
      <c r="D115" t="s">
        <v>120</v>
      </c>
      <c r="E115" t="s">
        <v>121</v>
      </c>
    </row>
    <row r="116" spans="1:5" x14ac:dyDescent="0.25">
      <c r="A116" t="s">
        <v>233</v>
      </c>
      <c r="B116" t="s">
        <v>513</v>
      </c>
      <c r="C116" t="s">
        <v>131</v>
      </c>
      <c r="D116" t="s">
        <v>122</v>
      </c>
      <c r="E116" t="s">
        <v>123</v>
      </c>
    </row>
    <row r="117" spans="1:5" x14ac:dyDescent="0.25">
      <c r="A117" t="s">
        <v>234</v>
      </c>
      <c r="B117" t="s">
        <v>514</v>
      </c>
      <c r="C117" t="s">
        <v>131</v>
      </c>
      <c r="D117" t="s">
        <v>122</v>
      </c>
      <c r="E117" t="s">
        <v>122</v>
      </c>
    </row>
    <row r="118" spans="1:5" x14ac:dyDescent="0.25">
      <c r="A118" t="s">
        <v>235</v>
      </c>
      <c r="B118" t="s">
        <v>515</v>
      </c>
      <c r="C118" t="s">
        <v>131</v>
      </c>
      <c r="D118" t="s">
        <v>120</v>
      </c>
      <c r="E118" t="s">
        <v>120</v>
      </c>
    </row>
    <row r="119" spans="1:5" x14ac:dyDescent="0.25">
      <c r="A119" t="s">
        <v>236</v>
      </c>
      <c r="B119" t="s">
        <v>516</v>
      </c>
      <c r="C119" t="s">
        <v>131</v>
      </c>
      <c r="D119" t="s">
        <v>120</v>
      </c>
      <c r="E119" t="s">
        <v>120</v>
      </c>
    </row>
    <row r="120" spans="1:5" x14ac:dyDescent="0.25">
      <c r="A120" t="s">
        <v>237</v>
      </c>
      <c r="B120" t="s">
        <v>517</v>
      </c>
      <c r="C120" t="s">
        <v>131</v>
      </c>
      <c r="D120" t="s">
        <v>120</v>
      </c>
      <c r="E120" t="s">
        <v>120</v>
      </c>
    </row>
    <row r="121" spans="1:5" x14ac:dyDescent="0.25">
      <c r="A121" t="s">
        <v>238</v>
      </c>
      <c r="B121" t="s">
        <v>518</v>
      </c>
      <c r="C121" t="s">
        <v>131</v>
      </c>
      <c r="D121" t="s">
        <v>120</v>
      </c>
      <c r="E121" t="s">
        <v>120</v>
      </c>
    </row>
    <row r="122" spans="1:5" x14ac:dyDescent="0.25">
      <c r="A122" t="s">
        <v>239</v>
      </c>
      <c r="B122" t="s">
        <v>519</v>
      </c>
      <c r="C122" t="s">
        <v>131</v>
      </c>
      <c r="D122" t="s">
        <v>122</v>
      </c>
      <c r="E122" t="s">
        <v>122</v>
      </c>
    </row>
    <row r="123" spans="1:5" x14ac:dyDescent="0.25">
      <c r="A123" t="s">
        <v>240</v>
      </c>
      <c r="B123" t="s">
        <v>520</v>
      </c>
      <c r="C123" t="s">
        <v>131</v>
      </c>
      <c r="D123" t="s">
        <v>122</v>
      </c>
      <c r="E123" t="s">
        <v>122</v>
      </c>
    </row>
    <row r="124" spans="1:5" x14ac:dyDescent="0.25">
      <c r="A124" t="s">
        <v>241</v>
      </c>
      <c r="B124" t="s">
        <v>521</v>
      </c>
      <c r="C124" t="s">
        <v>131</v>
      </c>
      <c r="D124" t="s">
        <v>120</v>
      </c>
      <c r="E124" t="s">
        <v>120</v>
      </c>
    </row>
    <row r="125" spans="1:5" x14ac:dyDescent="0.25">
      <c r="A125" t="s">
        <v>242</v>
      </c>
      <c r="B125" t="s">
        <v>522</v>
      </c>
      <c r="C125" t="s">
        <v>131</v>
      </c>
      <c r="D125" t="s">
        <v>120</v>
      </c>
      <c r="E125" t="s">
        <v>120</v>
      </c>
    </row>
    <row r="126" spans="1:5" x14ac:dyDescent="0.25">
      <c r="A126" t="s">
        <v>243</v>
      </c>
      <c r="B126" t="s">
        <v>523</v>
      </c>
      <c r="C126" t="s">
        <v>131</v>
      </c>
      <c r="D126" t="s">
        <v>120</v>
      </c>
      <c r="E126" t="s">
        <v>120</v>
      </c>
    </row>
    <row r="127" spans="1:5" x14ac:dyDescent="0.25">
      <c r="A127" t="s">
        <v>244</v>
      </c>
      <c r="B127" t="s">
        <v>524</v>
      </c>
      <c r="C127" t="s">
        <v>131</v>
      </c>
      <c r="D127" t="s">
        <v>122</v>
      </c>
      <c r="E127" t="s">
        <v>122</v>
      </c>
    </row>
    <row r="128" spans="1:5" x14ac:dyDescent="0.25">
      <c r="A128" t="s">
        <v>245</v>
      </c>
      <c r="B128" t="s">
        <v>525</v>
      </c>
      <c r="C128" t="s">
        <v>131</v>
      </c>
      <c r="D128" t="s">
        <v>120</v>
      </c>
      <c r="E128" t="s">
        <v>121</v>
      </c>
    </row>
    <row r="129" spans="1:5" x14ac:dyDescent="0.25">
      <c r="A129" t="s">
        <v>246</v>
      </c>
      <c r="B129" t="s">
        <v>526</v>
      </c>
      <c r="C129" t="s">
        <v>131</v>
      </c>
      <c r="D129" t="s">
        <v>120</v>
      </c>
      <c r="E129" t="s">
        <v>120</v>
      </c>
    </row>
    <row r="130" spans="1:5" x14ac:dyDescent="0.25">
      <c r="A130" t="s">
        <v>247</v>
      </c>
      <c r="B130" t="s">
        <v>527</v>
      </c>
      <c r="C130" t="s">
        <v>131</v>
      </c>
      <c r="D130" t="s">
        <v>122</v>
      </c>
      <c r="E130" t="s">
        <v>122</v>
      </c>
    </row>
    <row r="131" spans="1:5" x14ac:dyDescent="0.25">
      <c r="A131" t="s">
        <v>248</v>
      </c>
      <c r="B131" t="s">
        <v>528</v>
      </c>
      <c r="C131" t="s">
        <v>131</v>
      </c>
      <c r="D131" t="s">
        <v>120</v>
      </c>
      <c r="E131" t="s">
        <v>121</v>
      </c>
    </row>
    <row r="132" spans="1:5" x14ac:dyDescent="0.25">
      <c r="A132" t="s">
        <v>249</v>
      </c>
      <c r="B132" t="s">
        <v>529</v>
      </c>
      <c r="C132" t="s">
        <v>131</v>
      </c>
      <c r="D132" t="s">
        <v>120</v>
      </c>
      <c r="E132" t="s">
        <v>121</v>
      </c>
    </row>
    <row r="133" spans="1:5" x14ac:dyDescent="0.25">
      <c r="A133" t="s">
        <v>250</v>
      </c>
      <c r="B133" t="s">
        <v>530</v>
      </c>
      <c r="C133" t="s">
        <v>131</v>
      </c>
      <c r="D133" t="s">
        <v>120</v>
      </c>
      <c r="E133" t="s">
        <v>120</v>
      </c>
    </row>
    <row r="134" spans="1:5" x14ac:dyDescent="0.25">
      <c r="A134" t="s">
        <v>251</v>
      </c>
      <c r="B134" t="s">
        <v>531</v>
      </c>
      <c r="C134" t="s">
        <v>131</v>
      </c>
      <c r="D134" t="s">
        <v>120</v>
      </c>
      <c r="E134" t="s">
        <v>121</v>
      </c>
    </row>
    <row r="135" spans="1:5" x14ac:dyDescent="0.25">
      <c r="A135" t="s">
        <v>252</v>
      </c>
      <c r="B135" t="s">
        <v>532</v>
      </c>
      <c r="C135" t="s">
        <v>131</v>
      </c>
      <c r="D135" t="s">
        <v>120</v>
      </c>
      <c r="E135" t="s">
        <v>120</v>
      </c>
    </row>
    <row r="136" spans="1:5" x14ac:dyDescent="0.25">
      <c r="A136" t="s">
        <v>253</v>
      </c>
      <c r="B136" t="s">
        <v>533</v>
      </c>
      <c r="C136" t="s">
        <v>131</v>
      </c>
      <c r="D136" t="s">
        <v>120</v>
      </c>
      <c r="E136" t="s">
        <v>121</v>
      </c>
    </row>
    <row r="137" spans="1:5" x14ac:dyDescent="0.25">
      <c r="A137" t="s">
        <v>256</v>
      </c>
      <c r="B137" t="s">
        <v>534</v>
      </c>
      <c r="C137" t="s">
        <v>132</v>
      </c>
      <c r="D137" t="s">
        <v>120</v>
      </c>
      <c r="E137" t="s">
        <v>120</v>
      </c>
    </row>
    <row r="138" spans="1:5" x14ac:dyDescent="0.25">
      <c r="A138" t="s">
        <v>257</v>
      </c>
      <c r="B138" t="s">
        <v>535</v>
      </c>
      <c r="C138" t="s">
        <v>132</v>
      </c>
      <c r="D138" t="s">
        <v>120</v>
      </c>
      <c r="E138" t="s">
        <v>120</v>
      </c>
    </row>
    <row r="139" spans="1:5" x14ac:dyDescent="0.25">
      <c r="A139" t="s">
        <v>258</v>
      </c>
      <c r="B139" t="s">
        <v>536</v>
      </c>
      <c r="C139" t="s">
        <v>132</v>
      </c>
      <c r="D139" t="s">
        <v>120</v>
      </c>
      <c r="E139" t="s">
        <v>121</v>
      </c>
    </row>
    <row r="140" spans="1:5" x14ac:dyDescent="0.25">
      <c r="A140" t="s">
        <v>259</v>
      </c>
      <c r="B140" t="s">
        <v>537</v>
      </c>
      <c r="C140" t="s">
        <v>132</v>
      </c>
      <c r="D140" t="s">
        <v>120</v>
      </c>
      <c r="E140" t="s">
        <v>120</v>
      </c>
    </row>
    <row r="141" spans="1:5" x14ac:dyDescent="0.25">
      <c r="A141" t="s">
        <v>260</v>
      </c>
      <c r="B141" t="s">
        <v>538</v>
      </c>
      <c r="C141" t="s">
        <v>132</v>
      </c>
      <c r="D141" t="s">
        <v>120</v>
      </c>
      <c r="E141" t="s">
        <v>120</v>
      </c>
    </row>
    <row r="142" spans="1:5" x14ac:dyDescent="0.25">
      <c r="A142" t="s">
        <v>261</v>
      </c>
      <c r="B142" t="s">
        <v>539</v>
      </c>
      <c r="C142" t="s">
        <v>132</v>
      </c>
      <c r="D142" t="s">
        <v>120</v>
      </c>
      <c r="E142" t="s">
        <v>120</v>
      </c>
    </row>
    <row r="143" spans="1:5" x14ac:dyDescent="0.25">
      <c r="A143" t="s">
        <v>262</v>
      </c>
      <c r="B143" t="s">
        <v>540</v>
      </c>
      <c r="C143" t="s">
        <v>132</v>
      </c>
      <c r="D143" t="s">
        <v>120</v>
      </c>
      <c r="E143" t="s">
        <v>120</v>
      </c>
    </row>
    <row r="144" spans="1:5" x14ac:dyDescent="0.25">
      <c r="A144" t="s">
        <v>263</v>
      </c>
      <c r="B144" t="s">
        <v>541</v>
      </c>
      <c r="C144" t="s">
        <v>132</v>
      </c>
      <c r="D144" t="s">
        <v>120</v>
      </c>
      <c r="E144" t="s">
        <v>120</v>
      </c>
    </row>
    <row r="145" spans="1:5" x14ac:dyDescent="0.25">
      <c r="A145" t="s">
        <v>264</v>
      </c>
      <c r="B145" t="s">
        <v>542</v>
      </c>
      <c r="C145" t="s">
        <v>132</v>
      </c>
      <c r="D145" t="s">
        <v>120</v>
      </c>
      <c r="E145" t="s">
        <v>120</v>
      </c>
    </row>
    <row r="146" spans="1:5" x14ac:dyDescent="0.25">
      <c r="A146" t="s">
        <v>265</v>
      </c>
      <c r="B146" t="s">
        <v>543</v>
      </c>
      <c r="C146" t="s">
        <v>132</v>
      </c>
      <c r="D146" t="s">
        <v>120</v>
      </c>
      <c r="E146" t="s">
        <v>120</v>
      </c>
    </row>
    <row r="147" spans="1:5" x14ac:dyDescent="0.25">
      <c r="A147" t="s">
        <v>266</v>
      </c>
      <c r="B147" t="s">
        <v>544</v>
      </c>
      <c r="C147" t="s">
        <v>132</v>
      </c>
      <c r="D147" t="s">
        <v>120</v>
      </c>
      <c r="E147" t="s">
        <v>120</v>
      </c>
    </row>
    <row r="148" spans="1:5" x14ac:dyDescent="0.25">
      <c r="A148" t="s">
        <v>267</v>
      </c>
      <c r="B148" t="s">
        <v>545</v>
      </c>
      <c r="C148" t="s">
        <v>132</v>
      </c>
      <c r="D148" t="s">
        <v>120</v>
      </c>
      <c r="E148" t="s">
        <v>120</v>
      </c>
    </row>
    <row r="149" spans="1:5" x14ac:dyDescent="0.25">
      <c r="A149" t="s">
        <v>254</v>
      </c>
      <c r="B149" t="s">
        <v>546</v>
      </c>
      <c r="C149" t="s">
        <v>132</v>
      </c>
      <c r="D149" t="s">
        <v>120</v>
      </c>
      <c r="E149" t="s">
        <v>120</v>
      </c>
    </row>
    <row r="150" spans="1:5" x14ac:dyDescent="0.25">
      <c r="A150" t="s">
        <v>255</v>
      </c>
      <c r="B150" t="s">
        <v>547</v>
      </c>
      <c r="C150" t="s">
        <v>132</v>
      </c>
      <c r="D150" t="s">
        <v>120</v>
      </c>
      <c r="E150" t="s">
        <v>120</v>
      </c>
    </row>
    <row r="151" spans="1:5" x14ac:dyDescent="0.25">
      <c r="A151" t="s">
        <v>268</v>
      </c>
      <c r="B151" t="s">
        <v>548</v>
      </c>
      <c r="C151" t="s">
        <v>132</v>
      </c>
      <c r="D151" t="s">
        <v>120</v>
      </c>
      <c r="E151" t="s">
        <v>120</v>
      </c>
    </row>
    <row r="152" spans="1:5" x14ac:dyDescent="0.25">
      <c r="A152" t="s">
        <v>331</v>
      </c>
      <c r="B152" t="s">
        <v>549</v>
      </c>
      <c r="C152" t="s">
        <v>132</v>
      </c>
      <c r="D152" t="s">
        <v>120</v>
      </c>
      <c r="E152" t="s">
        <v>120</v>
      </c>
    </row>
    <row r="153" spans="1:5" x14ac:dyDescent="0.25">
      <c r="A153" t="s">
        <v>332</v>
      </c>
      <c r="B153" t="s">
        <v>550</v>
      </c>
      <c r="C153" t="s">
        <v>132</v>
      </c>
      <c r="D153" t="s">
        <v>122</v>
      </c>
      <c r="E153" t="s">
        <v>122</v>
      </c>
    </row>
    <row r="154" spans="1:5" x14ac:dyDescent="0.25">
      <c r="A154" t="s">
        <v>269</v>
      </c>
      <c r="B154" t="s">
        <v>551</v>
      </c>
      <c r="C154" t="s">
        <v>132</v>
      </c>
      <c r="D154" t="s">
        <v>120</v>
      </c>
      <c r="E154" t="s">
        <v>120</v>
      </c>
    </row>
    <row r="155" spans="1:5" x14ac:dyDescent="0.25">
      <c r="A155" t="s">
        <v>270</v>
      </c>
      <c r="B155" t="s">
        <v>552</v>
      </c>
      <c r="C155" t="s">
        <v>132</v>
      </c>
      <c r="D155" t="s">
        <v>120</v>
      </c>
      <c r="E155" t="s">
        <v>120</v>
      </c>
    </row>
    <row r="156" spans="1:5" x14ac:dyDescent="0.25">
      <c r="A156" t="s">
        <v>271</v>
      </c>
      <c r="B156" t="s">
        <v>553</v>
      </c>
      <c r="C156" t="s">
        <v>132</v>
      </c>
      <c r="D156" t="s">
        <v>120</v>
      </c>
      <c r="E156" t="s">
        <v>120</v>
      </c>
    </row>
    <row r="157" spans="1:5" x14ac:dyDescent="0.25">
      <c r="A157" t="s">
        <v>272</v>
      </c>
      <c r="B157" t="s">
        <v>554</v>
      </c>
      <c r="C157" t="s">
        <v>133</v>
      </c>
      <c r="D157" t="s">
        <v>120</v>
      </c>
      <c r="E157" t="s">
        <v>120</v>
      </c>
    </row>
    <row r="158" spans="1:5" x14ac:dyDescent="0.25">
      <c r="A158" t="s">
        <v>273</v>
      </c>
      <c r="B158" t="s">
        <v>555</v>
      </c>
      <c r="C158" t="s">
        <v>133</v>
      </c>
      <c r="D158" t="s">
        <v>122</v>
      </c>
      <c r="E158" t="s">
        <v>123</v>
      </c>
    </row>
    <row r="159" spans="1:5" x14ac:dyDescent="0.25">
      <c r="A159" t="s">
        <v>274</v>
      </c>
      <c r="B159" t="s">
        <v>556</v>
      </c>
      <c r="C159" t="s">
        <v>133</v>
      </c>
      <c r="D159" t="s">
        <v>120</v>
      </c>
      <c r="E159" t="s">
        <v>120</v>
      </c>
    </row>
    <row r="160" spans="1:5" x14ac:dyDescent="0.25">
      <c r="A160" t="s">
        <v>275</v>
      </c>
      <c r="B160" t="s">
        <v>557</v>
      </c>
      <c r="C160" t="s">
        <v>133</v>
      </c>
      <c r="D160" t="s">
        <v>120</v>
      </c>
      <c r="E160" t="s">
        <v>120</v>
      </c>
    </row>
    <row r="161" spans="1:5" x14ac:dyDescent="0.25">
      <c r="A161" t="s">
        <v>276</v>
      </c>
      <c r="B161" t="s">
        <v>558</v>
      </c>
      <c r="C161" t="s">
        <v>133</v>
      </c>
      <c r="D161" t="s">
        <v>120</v>
      </c>
      <c r="E161" t="s">
        <v>121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66"/>
  <sheetViews>
    <sheetView workbookViewId="0">
      <selection activeCell="B58" sqref="B58"/>
    </sheetView>
  </sheetViews>
  <sheetFormatPr defaultRowHeight="15" x14ac:dyDescent="0.25"/>
  <cols>
    <col min="1" max="1" width="32.28515625" bestFit="1" customWidth="1"/>
  </cols>
  <sheetData>
    <row r="1" spans="1:2" x14ac:dyDescent="0.25">
      <c r="A1" t="s">
        <v>559</v>
      </c>
      <c r="B1" t="s">
        <v>560</v>
      </c>
    </row>
    <row r="2" spans="1:2" x14ac:dyDescent="0.25">
      <c r="A2" t="s">
        <v>52</v>
      </c>
      <c r="B2">
        <v>1</v>
      </c>
    </row>
    <row r="3" spans="1:2" x14ac:dyDescent="0.25">
      <c r="A3" t="s">
        <v>64</v>
      </c>
      <c r="B3">
        <v>2</v>
      </c>
    </row>
    <row r="4" spans="1:2" x14ac:dyDescent="0.25">
      <c r="A4" t="s">
        <v>10</v>
      </c>
      <c r="B4">
        <v>3</v>
      </c>
    </row>
    <row r="5" spans="1:2" x14ac:dyDescent="0.25">
      <c r="A5" t="s">
        <v>55</v>
      </c>
      <c r="B5">
        <v>4</v>
      </c>
    </row>
    <row r="6" spans="1:2" x14ac:dyDescent="0.25">
      <c r="A6" t="s">
        <v>3</v>
      </c>
      <c r="B6">
        <v>5</v>
      </c>
    </row>
    <row r="7" spans="1:2" x14ac:dyDescent="0.25">
      <c r="A7" t="s">
        <v>54</v>
      </c>
      <c r="B7">
        <v>6</v>
      </c>
    </row>
    <row r="8" spans="1:2" x14ac:dyDescent="0.25">
      <c r="A8" t="s">
        <v>26</v>
      </c>
      <c r="B8">
        <v>7</v>
      </c>
    </row>
    <row r="9" spans="1:2" x14ac:dyDescent="0.25">
      <c r="A9" t="s">
        <v>61</v>
      </c>
      <c r="B9">
        <v>8</v>
      </c>
    </row>
    <row r="10" spans="1:2" x14ac:dyDescent="0.25">
      <c r="A10" t="s">
        <v>25</v>
      </c>
      <c r="B10">
        <v>9</v>
      </c>
    </row>
    <row r="11" spans="1:2" x14ac:dyDescent="0.25">
      <c r="A11" t="s">
        <v>15</v>
      </c>
      <c r="B11">
        <v>10</v>
      </c>
    </row>
    <row r="12" spans="1:2" x14ac:dyDescent="0.25">
      <c r="A12" t="s">
        <v>53</v>
      </c>
      <c r="B12">
        <v>11</v>
      </c>
    </row>
    <row r="13" spans="1:2" x14ac:dyDescent="0.25">
      <c r="A13" t="s">
        <v>44</v>
      </c>
      <c r="B13">
        <v>12</v>
      </c>
    </row>
    <row r="14" spans="1:2" x14ac:dyDescent="0.25">
      <c r="A14" t="s">
        <v>40</v>
      </c>
      <c r="B14">
        <v>13</v>
      </c>
    </row>
    <row r="15" spans="1:2" x14ac:dyDescent="0.25">
      <c r="A15" t="s">
        <v>11</v>
      </c>
      <c r="B15">
        <v>14</v>
      </c>
    </row>
    <row r="16" spans="1:2" x14ac:dyDescent="0.25">
      <c r="A16" t="s">
        <v>13</v>
      </c>
      <c r="B16">
        <v>15</v>
      </c>
    </row>
    <row r="17" spans="1:2" x14ac:dyDescent="0.25">
      <c r="A17" t="s">
        <v>62</v>
      </c>
      <c r="B17">
        <v>16</v>
      </c>
    </row>
    <row r="18" spans="1:2" x14ac:dyDescent="0.25">
      <c r="A18" t="s">
        <v>27</v>
      </c>
      <c r="B18">
        <v>17</v>
      </c>
    </row>
    <row r="19" spans="1:2" x14ac:dyDescent="0.25">
      <c r="A19" t="s">
        <v>63</v>
      </c>
      <c r="B19">
        <v>18</v>
      </c>
    </row>
    <row r="20" spans="1:2" x14ac:dyDescent="0.25">
      <c r="A20" t="s">
        <v>56</v>
      </c>
      <c r="B20">
        <v>19</v>
      </c>
    </row>
    <row r="21" spans="1:2" x14ac:dyDescent="0.25">
      <c r="A21" t="s">
        <v>45</v>
      </c>
      <c r="B21">
        <v>20</v>
      </c>
    </row>
    <row r="22" spans="1:2" x14ac:dyDescent="0.25">
      <c r="A22" t="s">
        <v>20</v>
      </c>
      <c r="B22">
        <v>21</v>
      </c>
    </row>
    <row r="23" spans="1:2" x14ac:dyDescent="0.25">
      <c r="A23" t="s">
        <v>46</v>
      </c>
      <c r="B23">
        <v>22</v>
      </c>
    </row>
    <row r="24" spans="1:2" x14ac:dyDescent="0.25">
      <c r="A24" t="s">
        <v>49</v>
      </c>
      <c r="B24">
        <v>23</v>
      </c>
    </row>
    <row r="25" spans="1:2" x14ac:dyDescent="0.25">
      <c r="A25" t="s">
        <v>5</v>
      </c>
      <c r="B25">
        <v>24</v>
      </c>
    </row>
    <row r="26" spans="1:2" x14ac:dyDescent="0.25">
      <c r="A26" t="s">
        <v>2</v>
      </c>
      <c r="B26">
        <v>26</v>
      </c>
    </row>
    <row r="27" spans="1:2" x14ac:dyDescent="0.25">
      <c r="A27" t="s">
        <v>58</v>
      </c>
      <c r="B27">
        <v>27</v>
      </c>
    </row>
    <row r="28" spans="1:2" x14ac:dyDescent="0.25">
      <c r="A28" t="s">
        <v>21</v>
      </c>
      <c r="B28">
        <v>28</v>
      </c>
    </row>
    <row r="29" spans="1:2" x14ac:dyDescent="0.25">
      <c r="A29" t="s">
        <v>65</v>
      </c>
      <c r="B29">
        <v>29</v>
      </c>
    </row>
    <row r="30" spans="1:2" x14ac:dyDescent="0.25">
      <c r="A30" t="s">
        <v>0</v>
      </c>
      <c r="B30">
        <v>30</v>
      </c>
    </row>
    <row r="31" spans="1:2" x14ac:dyDescent="0.25">
      <c r="A31" t="s">
        <v>41</v>
      </c>
      <c r="B31">
        <v>31</v>
      </c>
    </row>
    <row r="32" spans="1:2" x14ac:dyDescent="0.25">
      <c r="A32" t="s">
        <v>50</v>
      </c>
      <c r="B32">
        <v>32</v>
      </c>
    </row>
    <row r="33" spans="1:2" x14ac:dyDescent="0.25">
      <c r="A33" t="s">
        <v>36</v>
      </c>
      <c r="B33">
        <v>33</v>
      </c>
    </row>
    <row r="34" spans="1:2" x14ac:dyDescent="0.25">
      <c r="A34" t="s">
        <v>42</v>
      </c>
      <c r="B34">
        <v>34</v>
      </c>
    </row>
    <row r="35" spans="1:2" x14ac:dyDescent="0.25">
      <c r="A35" t="s">
        <v>14</v>
      </c>
      <c r="B35">
        <v>35</v>
      </c>
    </row>
    <row r="36" spans="1:2" x14ac:dyDescent="0.25">
      <c r="A36" t="s">
        <v>59</v>
      </c>
      <c r="B36">
        <v>36</v>
      </c>
    </row>
    <row r="37" spans="1:2" x14ac:dyDescent="0.25">
      <c r="A37" t="s">
        <v>22</v>
      </c>
      <c r="B37">
        <v>37</v>
      </c>
    </row>
    <row r="38" spans="1:2" x14ac:dyDescent="0.25">
      <c r="A38" t="s">
        <v>24</v>
      </c>
      <c r="B38">
        <v>38</v>
      </c>
    </row>
    <row r="39" spans="1:2" x14ac:dyDescent="0.25">
      <c r="A39" t="s">
        <v>34</v>
      </c>
      <c r="B39">
        <v>39</v>
      </c>
    </row>
    <row r="40" spans="1:2" x14ac:dyDescent="0.25">
      <c r="A40" t="s">
        <v>31</v>
      </c>
      <c r="B40">
        <v>40</v>
      </c>
    </row>
    <row r="41" spans="1:2" x14ac:dyDescent="0.25">
      <c r="A41" t="s">
        <v>30</v>
      </c>
      <c r="B41">
        <v>41</v>
      </c>
    </row>
    <row r="42" spans="1:2" x14ac:dyDescent="0.25">
      <c r="A42" t="s">
        <v>19</v>
      </c>
      <c r="B42">
        <v>42</v>
      </c>
    </row>
    <row r="43" spans="1:2" x14ac:dyDescent="0.25">
      <c r="A43" t="s">
        <v>7</v>
      </c>
      <c r="B43">
        <v>43</v>
      </c>
    </row>
    <row r="44" spans="1:2" x14ac:dyDescent="0.25">
      <c r="A44" t="s">
        <v>51</v>
      </c>
      <c r="B44">
        <v>44</v>
      </c>
    </row>
    <row r="45" spans="1:2" x14ac:dyDescent="0.25">
      <c r="A45" t="s">
        <v>32</v>
      </c>
      <c r="B45">
        <v>45</v>
      </c>
    </row>
    <row r="46" spans="1:2" x14ac:dyDescent="0.25">
      <c r="A46" t="s">
        <v>9</v>
      </c>
      <c r="B46">
        <v>46</v>
      </c>
    </row>
    <row r="47" spans="1:2" x14ac:dyDescent="0.25">
      <c r="A47" t="s">
        <v>18</v>
      </c>
      <c r="B47">
        <v>47</v>
      </c>
    </row>
    <row r="48" spans="1:2" x14ac:dyDescent="0.25">
      <c r="A48" t="s">
        <v>39</v>
      </c>
      <c r="B48">
        <v>48</v>
      </c>
    </row>
    <row r="49" spans="1:2" x14ac:dyDescent="0.25">
      <c r="A49" t="s">
        <v>35</v>
      </c>
      <c r="B49">
        <v>49</v>
      </c>
    </row>
    <row r="50" spans="1:2" x14ac:dyDescent="0.25">
      <c r="A50" t="s">
        <v>33</v>
      </c>
      <c r="B50">
        <v>50</v>
      </c>
    </row>
    <row r="51" spans="1:2" x14ac:dyDescent="0.25">
      <c r="A51" t="s">
        <v>12</v>
      </c>
      <c r="B51">
        <v>51</v>
      </c>
    </row>
    <row r="52" spans="1:2" x14ac:dyDescent="0.25">
      <c r="A52" t="s">
        <v>29</v>
      </c>
      <c r="B52">
        <v>52</v>
      </c>
    </row>
    <row r="53" spans="1:2" x14ac:dyDescent="0.25">
      <c r="A53" t="s">
        <v>6</v>
      </c>
      <c r="B53">
        <v>53</v>
      </c>
    </row>
    <row r="54" spans="1:2" x14ac:dyDescent="0.25">
      <c r="A54" t="s">
        <v>23</v>
      </c>
      <c r="B54">
        <v>54</v>
      </c>
    </row>
    <row r="55" spans="1:2" x14ac:dyDescent="0.25">
      <c r="A55" t="s">
        <v>48</v>
      </c>
      <c r="B55">
        <v>55</v>
      </c>
    </row>
    <row r="56" spans="1:2" x14ac:dyDescent="0.25">
      <c r="A56" t="s">
        <v>8</v>
      </c>
      <c r="B56">
        <v>56</v>
      </c>
    </row>
    <row r="57" spans="1:2" x14ac:dyDescent="0.25">
      <c r="A57" t="s">
        <v>28</v>
      </c>
      <c r="B57">
        <v>57</v>
      </c>
    </row>
    <row r="58" spans="1:2" x14ac:dyDescent="0.25">
      <c r="A58" t="s">
        <v>38</v>
      </c>
      <c r="B58">
        <v>58</v>
      </c>
    </row>
    <row r="59" spans="1:2" x14ac:dyDescent="0.25">
      <c r="A59" t="s">
        <v>37</v>
      </c>
      <c r="B59">
        <v>59</v>
      </c>
    </row>
    <row r="60" spans="1:2" x14ac:dyDescent="0.25">
      <c r="A60" t="s">
        <v>1</v>
      </c>
      <c r="B60">
        <v>60</v>
      </c>
    </row>
    <row r="61" spans="1:2" x14ac:dyDescent="0.25">
      <c r="A61" t="s">
        <v>16</v>
      </c>
      <c r="B61">
        <v>61</v>
      </c>
    </row>
    <row r="62" spans="1:2" x14ac:dyDescent="0.25">
      <c r="A62" t="s">
        <v>57</v>
      </c>
      <c r="B62">
        <v>62</v>
      </c>
    </row>
    <row r="63" spans="1:2" x14ac:dyDescent="0.25">
      <c r="A63" t="s">
        <v>47</v>
      </c>
      <c r="B63">
        <v>63</v>
      </c>
    </row>
    <row r="64" spans="1:2" x14ac:dyDescent="0.25">
      <c r="A64" t="s">
        <v>60</v>
      </c>
      <c r="B64">
        <v>65</v>
      </c>
    </row>
    <row r="65" spans="1:2" x14ac:dyDescent="0.25">
      <c r="A65" t="s">
        <v>67</v>
      </c>
      <c r="B65">
        <v>66</v>
      </c>
    </row>
    <row r="66" spans="1:2" x14ac:dyDescent="0.25">
      <c r="A66" t="s">
        <v>43</v>
      </c>
      <c r="B66">
        <v>70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topLeftCell="A31" workbookViewId="0">
      <selection sqref="A1:I67"/>
    </sheetView>
  </sheetViews>
  <sheetFormatPr defaultRowHeight="15" x14ac:dyDescent="0.25"/>
  <sheetData>
    <row r="1" spans="1:1" x14ac:dyDescent="0.25">
      <c r="A1" s="8" t="s">
        <v>397</v>
      </c>
    </row>
    <row r="2" spans="1:1" x14ac:dyDescent="0.25">
      <c r="A2" s="7"/>
    </row>
    <row r="3" spans="1:1" x14ac:dyDescent="0.25">
      <c r="A3" s="7" t="s">
        <v>344</v>
      </c>
    </row>
    <row r="4" spans="1:1" x14ac:dyDescent="0.25">
      <c r="A4" s="7" t="s">
        <v>345</v>
      </c>
    </row>
    <row r="5" spans="1:1" x14ac:dyDescent="0.25">
      <c r="A5" s="7"/>
    </row>
    <row r="6" spans="1:1" x14ac:dyDescent="0.25">
      <c r="A6" s="7" t="s">
        <v>346</v>
      </c>
    </row>
    <row r="7" spans="1:1" x14ac:dyDescent="0.25">
      <c r="A7" s="9" t="s">
        <v>347</v>
      </c>
    </row>
    <row r="8" spans="1:1" x14ac:dyDescent="0.25">
      <c r="A8" s="9" t="s">
        <v>348</v>
      </c>
    </row>
    <row r="9" spans="1:1" x14ac:dyDescent="0.25">
      <c r="A9" s="10" t="s">
        <v>349</v>
      </c>
    </row>
    <row r="10" spans="1:1" x14ac:dyDescent="0.25">
      <c r="A10" s="7"/>
    </row>
    <row r="11" spans="1:1" x14ac:dyDescent="0.25">
      <c r="A11" s="7" t="s">
        <v>350</v>
      </c>
    </row>
    <row r="12" spans="1:1" x14ac:dyDescent="0.25">
      <c r="A12" s="11" t="s">
        <v>351</v>
      </c>
    </row>
    <row r="13" spans="1:1" x14ac:dyDescent="0.25">
      <c r="A13" s="11" t="s">
        <v>352</v>
      </c>
    </row>
    <row r="14" spans="1:1" x14ac:dyDescent="0.25">
      <c r="A14" s="11" t="s">
        <v>353</v>
      </c>
    </row>
    <row r="15" spans="1:1" x14ac:dyDescent="0.25">
      <c r="A15" s="11" t="s">
        <v>354</v>
      </c>
    </row>
    <row r="16" spans="1:1" x14ac:dyDescent="0.25">
      <c r="A16" s="11" t="s">
        <v>355</v>
      </c>
    </row>
    <row r="17" spans="1:1" x14ac:dyDescent="0.25">
      <c r="A17" s="11" t="s">
        <v>356</v>
      </c>
    </row>
    <row r="18" spans="1:1" x14ac:dyDescent="0.25">
      <c r="A18" s="11" t="s">
        <v>357</v>
      </c>
    </row>
    <row r="19" spans="1:1" x14ac:dyDescent="0.25">
      <c r="A19" s="11" t="s">
        <v>358</v>
      </c>
    </row>
    <row r="20" spans="1:1" x14ac:dyDescent="0.25">
      <c r="A20" s="11" t="s">
        <v>359</v>
      </c>
    </row>
    <row r="21" spans="1:1" x14ac:dyDescent="0.25">
      <c r="A21" s="10" t="s">
        <v>349</v>
      </c>
    </row>
    <row r="22" spans="1:1" x14ac:dyDescent="0.25">
      <c r="A22" s="7"/>
    </row>
    <row r="23" spans="1:1" x14ac:dyDescent="0.25">
      <c r="A23" s="7" t="s">
        <v>360</v>
      </c>
    </row>
    <row r="24" spans="1:1" x14ac:dyDescent="0.25">
      <c r="A24" s="11" t="s">
        <v>361</v>
      </c>
    </row>
    <row r="25" spans="1:1" x14ac:dyDescent="0.25">
      <c r="A25" s="11" t="s">
        <v>362</v>
      </c>
    </row>
    <row r="26" spans="1:1" x14ac:dyDescent="0.25">
      <c r="A26" s="11" t="s">
        <v>363</v>
      </c>
    </row>
    <row r="27" spans="1:1" x14ac:dyDescent="0.25">
      <c r="A27" s="11" t="s">
        <v>364</v>
      </c>
    </row>
    <row r="28" spans="1:1" x14ac:dyDescent="0.25">
      <c r="A28" s="10" t="s">
        <v>365</v>
      </c>
    </row>
    <row r="29" spans="1:1" x14ac:dyDescent="0.25">
      <c r="A29" s="7"/>
    </row>
    <row r="30" spans="1:1" x14ac:dyDescent="0.25">
      <c r="A30" s="7" t="s">
        <v>366</v>
      </c>
    </row>
    <row r="31" spans="1:1" x14ac:dyDescent="0.25">
      <c r="A31" s="11" t="s">
        <v>367</v>
      </c>
    </row>
    <row r="32" spans="1:1" x14ac:dyDescent="0.25">
      <c r="A32" s="11" t="s">
        <v>368</v>
      </c>
    </row>
    <row r="33" spans="1:1" x14ac:dyDescent="0.25">
      <c r="A33" s="11" t="s">
        <v>369</v>
      </c>
    </row>
    <row r="34" spans="1:1" x14ac:dyDescent="0.25">
      <c r="A34" s="10" t="s">
        <v>370</v>
      </c>
    </row>
    <row r="35" spans="1:1" x14ac:dyDescent="0.25">
      <c r="A35" s="7"/>
    </row>
    <row r="36" spans="1:1" x14ac:dyDescent="0.25">
      <c r="A36" s="7" t="s">
        <v>371</v>
      </c>
    </row>
    <row r="37" spans="1:1" x14ac:dyDescent="0.25">
      <c r="A37" s="11" t="s">
        <v>372</v>
      </c>
    </row>
    <row r="38" spans="1:1" x14ac:dyDescent="0.25">
      <c r="A38" s="11" t="s">
        <v>373</v>
      </c>
    </row>
    <row r="39" spans="1:1" x14ac:dyDescent="0.25">
      <c r="A39" s="10" t="s">
        <v>374</v>
      </c>
    </row>
    <row r="40" spans="1:1" x14ac:dyDescent="0.25">
      <c r="A40" s="7"/>
    </row>
    <row r="41" spans="1:1" x14ac:dyDescent="0.25">
      <c r="A41" s="7" t="s">
        <v>375</v>
      </c>
    </row>
    <row r="42" spans="1:1" x14ac:dyDescent="0.25">
      <c r="A42" s="11" t="s">
        <v>376</v>
      </c>
    </row>
    <row r="43" spans="1:1" x14ac:dyDescent="0.25">
      <c r="A43" s="11" t="s">
        <v>377</v>
      </c>
    </row>
    <row r="44" spans="1:1" x14ac:dyDescent="0.25">
      <c r="A44" s="10" t="s">
        <v>378</v>
      </c>
    </row>
    <row r="45" spans="1:1" x14ac:dyDescent="0.25">
      <c r="A45" s="7"/>
    </row>
    <row r="46" spans="1:1" x14ac:dyDescent="0.25">
      <c r="A46" s="7" t="s">
        <v>379</v>
      </c>
    </row>
    <row r="47" spans="1:1" x14ac:dyDescent="0.25">
      <c r="A47" s="11" t="s">
        <v>380</v>
      </c>
    </row>
    <row r="48" spans="1:1" x14ac:dyDescent="0.25">
      <c r="A48" s="11" t="s">
        <v>381</v>
      </c>
    </row>
    <row r="49" spans="1:2" x14ac:dyDescent="0.25">
      <c r="A49" s="10" t="s">
        <v>382</v>
      </c>
    </row>
    <row r="50" spans="1:2" x14ac:dyDescent="0.25">
      <c r="A50" s="7"/>
    </row>
    <row r="51" spans="1:2" x14ac:dyDescent="0.25">
      <c r="A51" s="7"/>
    </row>
    <row r="52" spans="1:2" x14ac:dyDescent="0.25">
      <c r="A52" s="10" t="s">
        <v>383</v>
      </c>
    </row>
    <row r="53" spans="1:2" x14ac:dyDescent="0.25">
      <c r="B53" s="8" t="s">
        <v>384</v>
      </c>
    </row>
    <row r="54" spans="1:2" x14ac:dyDescent="0.25">
      <c r="B54" s="8" t="s">
        <v>385</v>
      </c>
    </row>
    <row r="55" spans="1:2" x14ac:dyDescent="0.25">
      <c r="B55" s="8" t="s">
        <v>386</v>
      </c>
    </row>
    <row r="56" spans="1:2" x14ac:dyDescent="0.25">
      <c r="B56" s="8" t="s">
        <v>387</v>
      </c>
    </row>
    <row r="57" spans="1:2" x14ac:dyDescent="0.25">
      <c r="B57" s="8" t="s">
        <v>388</v>
      </c>
    </row>
    <row r="58" spans="1:2" x14ac:dyDescent="0.25">
      <c r="B58" s="8" t="s">
        <v>389</v>
      </c>
    </row>
    <row r="59" spans="1:2" x14ac:dyDescent="0.25">
      <c r="B59" s="8" t="s">
        <v>390</v>
      </c>
    </row>
    <row r="60" spans="1:2" x14ac:dyDescent="0.25">
      <c r="B60" s="8" t="s">
        <v>391</v>
      </c>
    </row>
    <row r="61" spans="1:2" x14ac:dyDescent="0.25">
      <c r="B61" s="8" t="s">
        <v>392</v>
      </c>
    </row>
    <row r="62" spans="1:2" x14ac:dyDescent="0.25">
      <c r="B62" s="8" t="s">
        <v>393</v>
      </c>
    </row>
    <row r="63" spans="1:2" x14ac:dyDescent="0.25">
      <c r="B63" s="8" t="s">
        <v>394</v>
      </c>
    </row>
    <row r="64" spans="1:2" x14ac:dyDescent="0.25">
      <c r="B64" s="8" t="s">
        <v>395</v>
      </c>
    </row>
    <row r="65" spans="2:2" x14ac:dyDescent="0.25">
      <c r="B65" s="8" t="s">
        <v>396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G56"/>
  <sheetViews>
    <sheetView tabSelected="1" zoomScale="80" zoomScaleNormal="80" workbookViewId="0">
      <selection activeCell="F7" sqref="F7"/>
    </sheetView>
  </sheetViews>
  <sheetFormatPr defaultColWidth="8.7109375" defaultRowHeight="15" x14ac:dyDescent="0.25"/>
  <cols>
    <col min="1" max="1" width="9.5703125" style="16" customWidth="1"/>
    <col min="2" max="2" width="17" style="16" customWidth="1"/>
    <col min="3" max="3" width="23.5703125" style="16" customWidth="1"/>
    <col min="4" max="4" width="9.42578125" style="16" customWidth="1"/>
    <col min="5" max="5" width="18.140625" style="27" customWidth="1"/>
    <col min="6" max="6" width="107.85546875" style="27" customWidth="1"/>
    <col min="7" max="16384" width="8.7109375" style="16"/>
  </cols>
  <sheetData>
    <row r="1" spans="1:6" ht="30" x14ac:dyDescent="0.25">
      <c r="A1" s="40" t="s">
        <v>586</v>
      </c>
      <c r="B1" s="40" t="s">
        <v>587</v>
      </c>
      <c r="C1" s="40" t="s">
        <v>745</v>
      </c>
      <c r="D1" s="40" t="s">
        <v>588</v>
      </c>
      <c r="E1" s="41" t="s">
        <v>589</v>
      </c>
      <c r="F1" s="42" t="s">
        <v>590</v>
      </c>
    </row>
    <row r="2" spans="1:6" x14ac:dyDescent="0.25">
      <c r="A2" s="47" t="s">
        <v>591</v>
      </c>
      <c r="B2" s="47" t="s">
        <v>559</v>
      </c>
      <c r="C2" s="47" t="s">
        <v>592</v>
      </c>
      <c r="D2" s="47" t="s">
        <v>330</v>
      </c>
      <c r="E2" s="48"/>
      <c r="F2" s="48"/>
    </row>
    <row r="3" spans="1:6" ht="60" x14ac:dyDescent="0.25">
      <c r="A3" s="47" t="s">
        <v>591</v>
      </c>
      <c r="B3" s="47" t="s">
        <v>593</v>
      </c>
      <c r="C3" s="47" t="s">
        <v>593</v>
      </c>
      <c r="D3" s="47" t="s">
        <v>330</v>
      </c>
      <c r="E3" s="48" t="s">
        <v>747</v>
      </c>
      <c r="F3" s="48" t="s">
        <v>748</v>
      </c>
    </row>
    <row r="4" spans="1:6" s="19" customFormat="1" x14ac:dyDescent="0.25">
      <c r="A4" s="17"/>
      <c r="B4" s="17"/>
      <c r="C4" s="17"/>
      <c r="D4" s="17"/>
      <c r="E4" s="18" t="s">
        <v>594</v>
      </c>
      <c r="F4" s="18"/>
    </row>
    <row r="5" spans="1:6" x14ac:dyDescent="0.25">
      <c r="A5" s="20" t="s">
        <v>595</v>
      </c>
      <c r="B5" s="20" t="s">
        <v>398</v>
      </c>
      <c r="C5" s="20" t="s">
        <v>746</v>
      </c>
      <c r="D5" s="20" t="s">
        <v>330</v>
      </c>
      <c r="E5" s="21"/>
      <c r="F5" s="21"/>
    </row>
    <row r="6" spans="1:6" ht="30" x14ac:dyDescent="0.25">
      <c r="A6" s="20" t="s">
        <v>595</v>
      </c>
      <c r="B6" s="20" t="s">
        <v>146</v>
      </c>
      <c r="C6" s="20" t="s">
        <v>146</v>
      </c>
      <c r="D6" s="20" t="s">
        <v>330</v>
      </c>
      <c r="E6" s="43" t="s">
        <v>596</v>
      </c>
      <c r="F6" s="22" t="s">
        <v>597</v>
      </c>
    </row>
    <row r="7" spans="1:6" ht="105" x14ac:dyDescent="0.25">
      <c r="A7" s="20" t="s">
        <v>595</v>
      </c>
      <c r="B7" s="20" t="s">
        <v>211</v>
      </c>
      <c r="C7" s="23" t="s">
        <v>211</v>
      </c>
      <c r="D7" s="20" t="s">
        <v>330</v>
      </c>
      <c r="E7" s="44" t="s">
        <v>598</v>
      </c>
      <c r="F7" s="24" t="s">
        <v>599</v>
      </c>
    </row>
    <row r="8" spans="1:6" ht="45" x14ac:dyDescent="0.25">
      <c r="A8" s="20" t="s">
        <v>595</v>
      </c>
      <c r="B8" s="20" t="s">
        <v>149</v>
      </c>
      <c r="C8" s="25" t="s">
        <v>149</v>
      </c>
      <c r="D8" s="20" t="s">
        <v>330</v>
      </c>
      <c r="E8" s="26" t="s">
        <v>600</v>
      </c>
      <c r="F8" s="26" t="s">
        <v>601</v>
      </c>
    </row>
    <row r="9" spans="1:6" ht="30" x14ac:dyDescent="0.25">
      <c r="A9" s="20" t="s">
        <v>595</v>
      </c>
      <c r="B9" s="20" t="s">
        <v>148</v>
      </c>
      <c r="C9" s="25" t="s">
        <v>602</v>
      </c>
      <c r="D9" s="20" t="s">
        <v>330</v>
      </c>
      <c r="E9" s="26" t="s">
        <v>603</v>
      </c>
      <c r="F9" s="26" t="s">
        <v>604</v>
      </c>
    </row>
    <row r="10" spans="1:6" x14ac:dyDescent="0.25">
      <c r="A10" s="20" t="s">
        <v>595</v>
      </c>
      <c r="B10" s="20" t="s">
        <v>335</v>
      </c>
      <c r="C10" s="25" t="s">
        <v>605</v>
      </c>
      <c r="D10" s="20" t="s">
        <v>330</v>
      </c>
      <c r="E10" s="26" t="s">
        <v>606</v>
      </c>
      <c r="F10" s="26" t="s">
        <v>607</v>
      </c>
    </row>
    <row r="11" spans="1:6" ht="30" x14ac:dyDescent="0.25">
      <c r="A11" s="20" t="s">
        <v>595</v>
      </c>
      <c r="B11" s="20" t="s">
        <v>147</v>
      </c>
      <c r="C11" s="25" t="s">
        <v>608</v>
      </c>
      <c r="D11" s="20" t="s">
        <v>330</v>
      </c>
      <c r="E11" s="26" t="s">
        <v>609</v>
      </c>
      <c r="F11" s="26" t="s">
        <v>610</v>
      </c>
    </row>
    <row r="12" spans="1:6" x14ac:dyDescent="0.25">
      <c r="A12" s="20" t="s">
        <v>595</v>
      </c>
      <c r="B12" s="20" t="s">
        <v>337</v>
      </c>
      <c r="C12" s="25" t="s">
        <v>611</v>
      </c>
      <c r="D12" s="20" t="s">
        <v>330</v>
      </c>
      <c r="E12" s="26" t="s">
        <v>612</v>
      </c>
      <c r="F12" s="26" t="s">
        <v>613</v>
      </c>
    </row>
    <row r="14" spans="1:6" x14ac:dyDescent="0.25">
      <c r="A14" s="28" t="s">
        <v>614</v>
      </c>
      <c r="B14" s="28" t="s">
        <v>559</v>
      </c>
      <c r="C14" s="28" t="s">
        <v>592</v>
      </c>
      <c r="D14" s="28"/>
      <c r="E14" s="29"/>
      <c r="F14" s="29"/>
    </row>
    <row r="15" spans="1:6" ht="45" x14ac:dyDescent="0.25">
      <c r="A15" s="28" t="s">
        <v>614</v>
      </c>
      <c r="B15" s="28" t="s">
        <v>561</v>
      </c>
      <c r="C15" s="29" t="s">
        <v>615</v>
      </c>
      <c r="D15" s="28" t="s">
        <v>330</v>
      </c>
      <c r="E15" s="29" t="s">
        <v>616</v>
      </c>
      <c r="F15" s="29" t="s">
        <v>594</v>
      </c>
    </row>
    <row r="16" spans="1:6" x14ac:dyDescent="0.25">
      <c r="A16" s="28" t="s">
        <v>614</v>
      </c>
      <c r="B16" s="29" t="s">
        <v>69</v>
      </c>
      <c r="C16" s="29" t="s">
        <v>617</v>
      </c>
      <c r="D16" s="28" t="s">
        <v>330</v>
      </c>
      <c r="E16" s="29"/>
      <c r="F16" s="29"/>
    </row>
    <row r="17" spans="1:6" ht="30" x14ac:dyDescent="0.25">
      <c r="A17" s="28" t="s">
        <v>614</v>
      </c>
      <c r="B17" s="29" t="s">
        <v>618</v>
      </c>
      <c r="C17" s="29" t="s">
        <v>618</v>
      </c>
      <c r="D17" s="28" t="s">
        <v>330</v>
      </c>
      <c r="E17" s="29"/>
      <c r="F17" s="29"/>
    </row>
    <row r="18" spans="1:6" ht="30" x14ac:dyDescent="0.25">
      <c r="A18" s="28" t="s">
        <v>614</v>
      </c>
      <c r="B18" s="30" t="s">
        <v>114</v>
      </c>
      <c r="C18" s="31" t="s">
        <v>619</v>
      </c>
      <c r="D18" s="45" t="s">
        <v>620</v>
      </c>
      <c r="E18" s="32" t="s">
        <v>621</v>
      </c>
      <c r="F18" s="32"/>
    </row>
    <row r="19" spans="1:6" x14ac:dyDescent="0.25">
      <c r="A19" s="28" t="s">
        <v>614</v>
      </c>
      <c r="B19" s="30" t="s">
        <v>622</v>
      </c>
      <c r="C19" s="31" t="s">
        <v>623</v>
      </c>
      <c r="D19" s="45" t="s">
        <v>620</v>
      </c>
      <c r="E19" s="32" t="s">
        <v>621</v>
      </c>
      <c r="F19" s="32"/>
    </row>
    <row r="20" spans="1:6" x14ac:dyDescent="0.25">
      <c r="A20" s="28" t="s">
        <v>614</v>
      </c>
      <c r="B20" s="30" t="s">
        <v>624</v>
      </c>
      <c r="C20" s="31" t="s">
        <v>567</v>
      </c>
      <c r="D20" s="28" t="s">
        <v>625</v>
      </c>
      <c r="E20" s="29" t="s">
        <v>626</v>
      </c>
      <c r="F20" s="29"/>
    </row>
    <row r="21" spans="1:6" ht="30" x14ac:dyDescent="0.25">
      <c r="A21" s="28" t="s">
        <v>614</v>
      </c>
      <c r="B21" s="30" t="s">
        <v>71</v>
      </c>
      <c r="C21" s="30" t="s">
        <v>71</v>
      </c>
      <c r="D21" s="28" t="s">
        <v>620</v>
      </c>
      <c r="E21" s="32" t="s">
        <v>621</v>
      </c>
      <c r="F21" s="29"/>
    </row>
    <row r="22" spans="1:6" x14ac:dyDescent="0.25">
      <c r="A22" s="28" t="s">
        <v>614</v>
      </c>
      <c r="B22" s="30" t="s">
        <v>72</v>
      </c>
      <c r="C22" s="32" t="s">
        <v>72</v>
      </c>
      <c r="D22" s="28" t="s">
        <v>627</v>
      </c>
      <c r="E22" s="29" t="s">
        <v>628</v>
      </c>
      <c r="F22" s="29"/>
    </row>
    <row r="23" spans="1:6" x14ac:dyDescent="0.25">
      <c r="A23" s="28" t="s">
        <v>614</v>
      </c>
      <c r="B23" s="30" t="s">
        <v>563</v>
      </c>
      <c r="C23" s="30" t="s">
        <v>629</v>
      </c>
      <c r="D23" s="45" t="s">
        <v>330</v>
      </c>
      <c r="E23" s="30" t="s">
        <v>630</v>
      </c>
      <c r="F23" s="29"/>
    </row>
    <row r="24" spans="1:6" x14ac:dyDescent="0.25">
      <c r="A24" s="28" t="s">
        <v>614</v>
      </c>
      <c r="B24" s="30" t="s">
        <v>73</v>
      </c>
      <c r="C24" s="30" t="s">
        <v>631</v>
      </c>
      <c r="D24" s="45" t="s">
        <v>330</v>
      </c>
      <c r="E24" s="30" t="s">
        <v>630</v>
      </c>
      <c r="F24" s="29"/>
    </row>
    <row r="25" spans="1:6" ht="30" x14ac:dyDescent="0.25">
      <c r="A25" s="28" t="s">
        <v>614</v>
      </c>
      <c r="B25" s="29" t="s">
        <v>74</v>
      </c>
      <c r="C25" s="30" t="s">
        <v>632</v>
      </c>
      <c r="D25" s="45" t="s">
        <v>330</v>
      </c>
      <c r="E25" s="30" t="s">
        <v>630</v>
      </c>
      <c r="F25" s="29"/>
    </row>
    <row r="26" spans="1:6" x14ac:dyDescent="0.25">
      <c r="A26" s="28" t="s">
        <v>614</v>
      </c>
      <c r="B26" s="29" t="s">
        <v>75</v>
      </c>
      <c r="C26" s="30" t="s">
        <v>633</v>
      </c>
      <c r="D26" s="45" t="s">
        <v>330</v>
      </c>
      <c r="E26" s="30" t="s">
        <v>630</v>
      </c>
      <c r="F26" s="29"/>
    </row>
    <row r="27" spans="1:6" x14ac:dyDescent="0.25">
      <c r="A27" s="28" t="s">
        <v>614</v>
      </c>
      <c r="B27" s="29" t="s">
        <v>76</v>
      </c>
      <c r="C27" s="30" t="s">
        <v>634</v>
      </c>
      <c r="D27" s="45" t="s">
        <v>330</v>
      </c>
      <c r="E27" s="30" t="s">
        <v>630</v>
      </c>
      <c r="F27" s="29" t="s">
        <v>635</v>
      </c>
    </row>
    <row r="28" spans="1:6" x14ac:dyDescent="0.25">
      <c r="A28" s="28" t="s">
        <v>614</v>
      </c>
      <c r="B28" s="30" t="s">
        <v>636</v>
      </c>
      <c r="C28" s="30" t="s">
        <v>636</v>
      </c>
      <c r="D28" s="45" t="s">
        <v>330</v>
      </c>
      <c r="E28" s="30" t="s">
        <v>630</v>
      </c>
      <c r="F28" s="29" t="s">
        <v>637</v>
      </c>
    </row>
    <row r="29" spans="1:6" x14ac:dyDescent="0.25">
      <c r="A29" s="28" t="s">
        <v>614</v>
      </c>
      <c r="B29" s="30" t="s">
        <v>77</v>
      </c>
      <c r="C29" s="31" t="s">
        <v>638</v>
      </c>
      <c r="D29" s="45" t="s">
        <v>330</v>
      </c>
      <c r="E29" s="30" t="s">
        <v>630</v>
      </c>
      <c r="F29" s="29"/>
    </row>
    <row r="30" spans="1:6" x14ac:dyDescent="0.25">
      <c r="A30" s="28" t="s">
        <v>614</v>
      </c>
      <c r="B30" s="28" t="s">
        <v>78</v>
      </c>
      <c r="C30" s="31" t="s">
        <v>639</v>
      </c>
      <c r="D30" s="45" t="s">
        <v>330</v>
      </c>
      <c r="E30" s="30" t="s">
        <v>630</v>
      </c>
      <c r="F30" s="29"/>
    </row>
    <row r="31" spans="1:6" x14ac:dyDescent="0.25">
      <c r="A31" s="28" t="s">
        <v>614</v>
      </c>
      <c r="B31" s="28" t="s">
        <v>79</v>
      </c>
      <c r="C31" s="31" t="s">
        <v>640</v>
      </c>
      <c r="D31" s="45" t="s">
        <v>330</v>
      </c>
      <c r="E31" s="30" t="s">
        <v>630</v>
      </c>
      <c r="F31" s="29"/>
    </row>
    <row r="32" spans="1:6" x14ac:dyDescent="0.25">
      <c r="A32" s="28" t="s">
        <v>614</v>
      </c>
      <c r="B32" s="29" t="s">
        <v>140</v>
      </c>
      <c r="C32" s="31" t="s">
        <v>641</v>
      </c>
      <c r="D32" s="45" t="s">
        <v>330</v>
      </c>
      <c r="E32" s="30" t="s">
        <v>630</v>
      </c>
      <c r="F32" s="29" t="s">
        <v>642</v>
      </c>
    </row>
    <row r="33" spans="1:33" x14ac:dyDescent="0.25">
      <c r="A33" s="28" t="s">
        <v>614</v>
      </c>
      <c r="B33" s="28" t="s">
        <v>81</v>
      </c>
      <c r="C33" s="29" t="s">
        <v>643</v>
      </c>
      <c r="D33" s="45" t="s">
        <v>330</v>
      </c>
      <c r="E33" s="30" t="s">
        <v>630</v>
      </c>
      <c r="F33" s="2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</row>
    <row r="34" spans="1:33" ht="30" x14ac:dyDescent="0.25">
      <c r="A34" s="28" t="s">
        <v>614</v>
      </c>
      <c r="B34" s="28" t="s">
        <v>82</v>
      </c>
      <c r="C34" s="29" t="s">
        <v>644</v>
      </c>
      <c r="D34" s="45" t="s">
        <v>330</v>
      </c>
      <c r="E34" s="30" t="s">
        <v>630</v>
      </c>
      <c r="F34" s="29" t="s">
        <v>645</v>
      </c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</row>
    <row r="35" spans="1:33" x14ac:dyDescent="0.25">
      <c r="A35" s="28" t="s">
        <v>614</v>
      </c>
      <c r="B35" s="28" t="s">
        <v>113</v>
      </c>
      <c r="C35" s="28" t="s">
        <v>113</v>
      </c>
      <c r="D35" s="45" t="s">
        <v>330</v>
      </c>
      <c r="E35" s="30" t="s">
        <v>630</v>
      </c>
      <c r="F35" s="2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</row>
    <row r="36" spans="1:33" ht="30" x14ac:dyDescent="0.25">
      <c r="A36" s="28" t="s">
        <v>614</v>
      </c>
      <c r="B36" s="28" t="s">
        <v>83</v>
      </c>
      <c r="C36" s="29" t="s">
        <v>646</v>
      </c>
      <c r="D36" s="45" t="s">
        <v>330</v>
      </c>
      <c r="E36" s="30" t="s">
        <v>630</v>
      </c>
      <c r="F36" s="29" t="s">
        <v>647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</row>
    <row r="37" spans="1:33" x14ac:dyDescent="0.25">
      <c r="A37" s="28" t="s">
        <v>614</v>
      </c>
      <c r="B37" s="28" t="s">
        <v>648</v>
      </c>
      <c r="C37" s="29" t="s">
        <v>649</v>
      </c>
      <c r="D37" s="45" t="s">
        <v>330</v>
      </c>
      <c r="E37" s="30" t="s">
        <v>630</v>
      </c>
      <c r="F37" s="2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</row>
    <row r="38" spans="1:33" x14ac:dyDescent="0.25">
      <c r="A38" s="28" t="s">
        <v>614</v>
      </c>
      <c r="B38" s="28" t="s">
        <v>85</v>
      </c>
      <c r="C38" s="29" t="s">
        <v>85</v>
      </c>
      <c r="D38" s="28" t="s">
        <v>650</v>
      </c>
      <c r="E38" s="29" t="s">
        <v>651</v>
      </c>
      <c r="F38" s="29" t="s">
        <v>652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</row>
    <row r="39" spans="1:33" x14ac:dyDescent="0.25">
      <c r="A39" s="28" t="s">
        <v>614</v>
      </c>
      <c r="B39" s="33" t="s">
        <v>86</v>
      </c>
      <c r="C39" s="33" t="s">
        <v>653</v>
      </c>
      <c r="D39" s="28" t="s">
        <v>654</v>
      </c>
      <c r="E39" s="29" t="s">
        <v>655</v>
      </c>
      <c r="F39" s="29" t="s">
        <v>656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</row>
    <row r="40" spans="1:33" x14ac:dyDescent="0.25">
      <c r="A40" s="28" t="s">
        <v>614</v>
      </c>
      <c r="B40" s="33" t="s">
        <v>87</v>
      </c>
      <c r="C40" s="33" t="s">
        <v>657</v>
      </c>
      <c r="D40" s="28" t="s">
        <v>654</v>
      </c>
      <c r="E40" s="29" t="s">
        <v>655</v>
      </c>
      <c r="F40" s="29" t="s">
        <v>658</v>
      </c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</row>
    <row r="41" spans="1:33" x14ac:dyDescent="0.25">
      <c r="A41" s="28" t="s">
        <v>614</v>
      </c>
      <c r="B41" s="33" t="s">
        <v>88</v>
      </c>
      <c r="C41" s="33" t="s">
        <v>659</v>
      </c>
      <c r="D41" s="28" t="s">
        <v>654</v>
      </c>
      <c r="E41" s="29" t="s">
        <v>655</v>
      </c>
      <c r="F41" s="29" t="s">
        <v>660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</row>
    <row r="42" spans="1:33" x14ac:dyDescent="0.25">
      <c r="A42" s="28" t="s">
        <v>614</v>
      </c>
      <c r="B42" s="33" t="s">
        <v>89</v>
      </c>
      <c r="C42" s="33" t="s">
        <v>661</v>
      </c>
      <c r="D42" s="28" t="s">
        <v>654</v>
      </c>
      <c r="E42" s="29" t="s">
        <v>655</v>
      </c>
      <c r="F42" s="29" t="s">
        <v>662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</row>
    <row r="43" spans="1:33" ht="30" x14ac:dyDescent="0.25">
      <c r="A43" s="28" t="s">
        <v>614</v>
      </c>
      <c r="B43" s="33" t="s">
        <v>90</v>
      </c>
      <c r="C43" s="29" t="s">
        <v>663</v>
      </c>
      <c r="D43" s="28" t="s">
        <v>654</v>
      </c>
      <c r="E43" s="29" t="s">
        <v>655</v>
      </c>
      <c r="F43" s="32" t="s">
        <v>664</v>
      </c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</row>
    <row r="44" spans="1:33" ht="30" x14ac:dyDescent="0.25">
      <c r="A44" s="28" t="s">
        <v>614</v>
      </c>
      <c r="B44" s="33" t="s">
        <v>91</v>
      </c>
      <c r="C44" s="29" t="s">
        <v>665</v>
      </c>
      <c r="D44" s="28" t="s">
        <v>654</v>
      </c>
      <c r="E44" s="29" t="s">
        <v>655</v>
      </c>
      <c r="F44" s="29" t="s">
        <v>666</v>
      </c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</row>
    <row r="45" spans="1:33" ht="30" x14ac:dyDescent="0.25">
      <c r="A45" s="28" t="s">
        <v>614</v>
      </c>
      <c r="B45" s="33" t="s">
        <v>92</v>
      </c>
      <c r="C45" s="29" t="s">
        <v>667</v>
      </c>
      <c r="D45" s="28" t="s">
        <v>654</v>
      </c>
      <c r="E45" s="29" t="s">
        <v>655</v>
      </c>
      <c r="F45" s="29" t="s">
        <v>668</v>
      </c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</row>
    <row r="46" spans="1:33" x14ac:dyDescent="0.25">
      <c r="A46" s="28" t="s">
        <v>614</v>
      </c>
      <c r="B46" s="33" t="s">
        <v>93</v>
      </c>
      <c r="C46" s="33" t="s">
        <v>669</v>
      </c>
      <c r="D46" s="28" t="s">
        <v>654</v>
      </c>
      <c r="E46" s="29" t="s">
        <v>655</v>
      </c>
      <c r="F46" s="29" t="s">
        <v>670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</row>
    <row r="47" spans="1:33" x14ac:dyDescent="0.25">
      <c r="A47" s="28" t="s">
        <v>614</v>
      </c>
      <c r="B47" s="33" t="s">
        <v>94</v>
      </c>
      <c r="C47" s="33" t="s">
        <v>671</v>
      </c>
      <c r="D47" s="28" t="s">
        <v>654</v>
      </c>
      <c r="E47" s="29" t="s">
        <v>655</v>
      </c>
      <c r="F47" s="29" t="s">
        <v>672</v>
      </c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</row>
    <row r="48" spans="1:33" x14ac:dyDescent="0.25">
      <c r="A48" s="28" t="s">
        <v>614</v>
      </c>
      <c r="B48" s="34" t="s">
        <v>141</v>
      </c>
      <c r="C48" s="34" t="s">
        <v>673</v>
      </c>
      <c r="D48" s="28" t="s">
        <v>654</v>
      </c>
      <c r="E48" s="29" t="s">
        <v>655</v>
      </c>
      <c r="F48" s="35" t="s">
        <v>674</v>
      </c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</row>
    <row r="49" spans="1:33" x14ac:dyDescent="0.25">
      <c r="A49" s="28" t="s">
        <v>614</v>
      </c>
      <c r="B49" s="34" t="s">
        <v>142</v>
      </c>
      <c r="C49" s="34" t="s">
        <v>675</v>
      </c>
      <c r="D49" s="28" t="s">
        <v>654</v>
      </c>
      <c r="E49" s="29" t="s">
        <v>655</v>
      </c>
      <c r="F49" s="35" t="s">
        <v>676</v>
      </c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3" x14ac:dyDescent="0.25">
      <c r="A50" s="28" t="s">
        <v>614</v>
      </c>
      <c r="B50" s="34" t="s">
        <v>143</v>
      </c>
      <c r="C50" s="34" t="s">
        <v>677</v>
      </c>
      <c r="D50" s="28" t="s">
        <v>654</v>
      </c>
      <c r="E50" s="29" t="s">
        <v>655</v>
      </c>
      <c r="F50" s="35" t="s">
        <v>678</v>
      </c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1:33" x14ac:dyDescent="0.25">
      <c r="A51" s="28" t="s">
        <v>614</v>
      </c>
      <c r="B51" s="34" t="s">
        <v>144</v>
      </c>
      <c r="C51" s="34" t="s">
        <v>679</v>
      </c>
      <c r="D51" s="28" t="s">
        <v>654</v>
      </c>
      <c r="E51" s="29" t="s">
        <v>655</v>
      </c>
      <c r="F51" s="35" t="s">
        <v>680</v>
      </c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1:33" x14ac:dyDescent="0.25">
      <c r="A52" s="28" t="s">
        <v>614</v>
      </c>
      <c r="B52" s="34" t="s">
        <v>145</v>
      </c>
      <c r="C52" s="34" t="s">
        <v>681</v>
      </c>
      <c r="D52" s="28" t="s">
        <v>654</v>
      </c>
      <c r="E52" s="29" t="s">
        <v>655</v>
      </c>
      <c r="F52" s="35" t="s">
        <v>682</v>
      </c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</row>
    <row r="53" spans="1:33" x14ac:dyDescent="0.25"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</row>
    <row r="54" spans="1:33" x14ac:dyDescent="0.25">
      <c r="A54" s="36" t="s">
        <v>683</v>
      </c>
      <c r="B54" s="36" t="s">
        <v>592</v>
      </c>
      <c r="C54" s="36" t="s">
        <v>330</v>
      </c>
      <c r="D54" s="36"/>
      <c r="E54" s="37"/>
      <c r="F54" s="37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</row>
    <row r="55" spans="1:33" ht="15.75" x14ac:dyDescent="0.25">
      <c r="A55" s="36" t="s">
        <v>683</v>
      </c>
      <c r="B55" s="36" t="s">
        <v>583</v>
      </c>
      <c r="C55" s="38" t="s">
        <v>684</v>
      </c>
      <c r="D55" s="46"/>
      <c r="E55" s="39" t="s">
        <v>685</v>
      </c>
      <c r="F55" s="37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</row>
    <row r="56" spans="1:33" ht="15.75" x14ac:dyDescent="0.25">
      <c r="A56" s="36" t="s">
        <v>683</v>
      </c>
      <c r="B56" s="36" t="s">
        <v>582</v>
      </c>
      <c r="C56" s="38" t="s">
        <v>686</v>
      </c>
      <c r="D56" s="46"/>
      <c r="E56" s="39" t="s">
        <v>685</v>
      </c>
      <c r="F56" s="37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workbookViewId="0">
      <selection activeCell="A37" sqref="A37:D46"/>
    </sheetView>
  </sheetViews>
  <sheetFormatPr defaultRowHeight="15" x14ac:dyDescent="0.25"/>
  <sheetData>
    <row r="1" spans="1:4" x14ac:dyDescent="0.25">
      <c r="A1" s="15" t="s">
        <v>690</v>
      </c>
      <c r="B1" s="15" t="s">
        <v>691</v>
      </c>
      <c r="C1" s="15"/>
      <c r="D1" s="15" t="s">
        <v>692</v>
      </c>
    </row>
    <row r="2" spans="1:4" x14ac:dyDescent="0.25">
      <c r="A2" s="15"/>
      <c r="B2" s="15" t="s">
        <v>693</v>
      </c>
      <c r="C2" s="15"/>
      <c r="D2" s="15" t="s">
        <v>694</v>
      </c>
    </row>
    <row r="5" spans="1:4" x14ac:dyDescent="0.25">
      <c r="A5" t="s">
        <v>581</v>
      </c>
    </row>
    <row r="6" spans="1:4" x14ac:dyDescent="0.25">
      <c r="A6" t="s">
        <v>177</v>
      </c>
      <c r="B6" t="s">
        <v>417</v>
      </c>
    </row>
    <row r="7" spans="1:4" x14ac:dyDescent="0.25">
      <c r="A7" t="s">
        <v>178</v>
      </c>
      <c r="B7" t="s">
        <v>418</v>
      </c>
    </row>
    <row r="8" spans="1:4" x14ac:dyDescent="0.25">
      <c r="A8" t="s">
        <v>171</v>
      </c>
      <c r="B8" t="s">
        <v>419</v>
      </c>
    </row>
    <row r="9" spans="1:4" x14ac:dyDescent="0.25">
      <c r="A9" t="s">
        <v>179</v>
      </c>
      <c r="B9" t="s">
        <v>429</v>
      </c>
    </row>
    <row r="10" spans="1:4" x14ac:dyDescent="0.25">
      <c r="A10" t="s">
        <v>180</v>
      </c>
      <c r="B10" t="s">
        <v>430</v>
      </c>
    </row>
    <row r="11" spans="1:4" x14ac:dyDescent="0.25">
      <c r="A11" t="s">
        <v>181</v>
      </c>
      <c r="B11" t="s">
        <v>431</v>
      </c>
    </row>
    <row r="12" spans="1:4" x14ac:dyDescent="0.25">
      <c r="A12" t="s">
        <v>182</v>
      </c>
      <c r="B12" t="s">
        <v>432</v>
      </c>
    </row>
    <row r="13" spans="1:4" x14ac:dyDescent="0.25">
      <c r="A13" t="s">
        <v>227</v>
      </c>
      <c r="B13" t="s">
        <v>507</v>
      </c>
    </row>
    <row r="14" spans="1:4" x14ac:dyDescent="0.25">
      <c r="A14" t="s">
        <v>237</v>
      </c>
      <c r="B14" t="s">
        <v>517</v>
      </c>
    </row>
    <row r="15" spans="1:4" x14ac:dyDescent="0.25">
      <c r="A15" t="s">
        <v>238</v>
      </c>
      <c r="B15" t="s">
        <v>518</v>
      </c>
    </row>
    <row r="16" spans="1:4" x14ac:dyDescent="0.25">
      <c r="A16" t="s">
        <v>239</v>
      </c>
      <c r="B16" t="s">
        <v>519</v>
      </c>
    </row>
    <row r="17" spans="1:2" x14ac:dyDescent="0.25">
      <c r="A17" t="s">
        <v>240</v>
      </c>
      <c r="B17" t="s">
        <v>520</v>
      </c>
    </row>
    <row r="18" spans="1:2" x14ac:dyDescent="0.25">
      <c r="A18" t="s">
        <v>241</v>
      </c>
      <c r="B18" t="s">
        <v>521</v>
      </c>
    </row>
    <row r="19" spans="1:2" x14ac:dyDescent="0.25">
      <c r="A19" t="s">
        <v>242</v>
      </c>
      <c r="B19" t="s">
        <v>522</v>
      </c>
    </row>
    <row r="20" spans="1:2" x14ac:dyDescent="0.25">
      <c r="A20" t="s">
        <v>243</v>
      </c>
      <c r="B20" t="s">
        <v>523</v>
      </c>
    </row>
    <row r="21" spans="1:2" x14ac:dyDescent="0.25">
      <c r="A21" t="s">
        <v>244</v>
      </c>
      <c r="B21" t="s">
        <v>524</v>
      </c>
    </row>
    <row r="22" spans="1:2" x14ac:dyDescent="0.25">
      <c r="A22" t="s">
        <v>245</v>
      </c>
      <c r="B22" t="s">
        <v>525</v>
      </c>
    </row>
    <row r="23" spans="1:2" x14ac:dyDescent="0.25">
      <c r="A23" t="s">
        <v>246</v>
      </c>
      <c r="B23" t="s">
        <v>526</v>
      </c>
    </row>
    <row r="24" spans="1:2" x14ac:dyDescent="0.25">
      <c r="A24" t="s">
        <v>247</v>
      </c>
      <c r="B24" t="s">
        <v>527</v>
      </c>
    </row>
    <row r="25" spans="1:2" x14ac:dyDescent="0.25">
      <c r="A25" t="s">
        <v>248</v>
      </c>
      <c r="B25" t="s">
        <v>528</v>
      </c>
    </row>
    <row r="26" spans="1:2" x14ac:dyDescent="0.25">
      <c r="A26" t="s">
        <v>249</v>
      </c>
      <c r="B26" t="s">
        <v>529</v>
      </c>
    </row>
    <row r="27" spans="1:2" x14ac:dyDescent="0.25">
      <c r="A27" t="s">
        <v>250</v>
      </c>
      <c r="B27" t="s">
        <v>530</v>
      </c>
    </row>
    <row r="28" spans="1:2" x14ac:dyDescent="0.25">
      <c r="A28" t="s">
        <v>251</v>
      </c>
      <c r="B28" t="s">
        <v>531</v>
      </c>
    </row>
    <row r="29" spans="1:2" x14ac:dyDescent="0.25">
      <c r="A29" t="s">
        <v>252</v>
      </c>
      <c r="B29" t="s">
        <v>532</v>
      </c>
    </row>
    <row r="30" spans="1:2" x14ac:dyDescent="0.25">
      <c r="A30" t="s">
        <v>253</v>
      </c>
      <c r="B30" t="s">
        <v>533</v>
      </c>
    </row>
    <row r="32" spans="1:2" x14ac:dyDescent="0.25">
      <c r="A32" t="s">
        <v>584</v>
      </c>
    </row>
    <row r="33" spans="1:19" x14ac:dyDescent="0.25">
      <c r="A33">
        <v>25</v>
      </c>
      <c r="B33" t="s">
        <v>137</v>
      </c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5">
      <c r="A34">
        <v>64</v>
      </c>
      <c r="B34" t="s">
        <v>137</v>
      </c>
      <c r="J34" s="3"/>
      <c r="K34" s="3"/>
      <c r="L34" s="3"/>
      <c r="M34" s="3"/>
      <c r="N34" s="3"/>
      <c r="O34" s="3"/>
      <c r="P34" s="3"/>
      <c r="Q34" s="3"/>
      <c r="R34" s="3"/>
      <c r="S34" s="3"/>
    </row>
    <row r="36" spans="1:19" x14ac:dyDescent="0.25">
      <c r="A36" t="s">
        <v>585</v>
      </c>
    </row>
    <row r="37" spans="1:19" x14ac:dyDescent="0.25">
      <c r="A37" t="s">
        <v>399</v>
      </c>
      <c r="B37" t="s">
        <v>449</v>
      </c>
      <c r="C37" t="s">
        <v>481</v>
      </c>
      <c r="D37" t="s">
        <v>506</v>
      </c>
    </row>
    <row r="38" spans="1:19" x14ac:dyDescent="0.25">
      <c r="A38" t="s">
        <v>404</v>
      </c>
      <c r="B38" t="s">
        <v>452</v>
      </c>
      <c r="C38" t="s">
        <v>483</v>
      </c>
      <c r="D38" t="s">
        <v>510</v>
      </c>
    </row>
    <row r="39" spans="1:19" x14ac:dyDescent="0.25">
      <c r="A39" t="s">
        <v>416</v>
      </c>
      <c r="B39" t="s">
        <v>453</v>
      </c>
      <c r="C39" t="s">
        <v>485</v>
      </c>
      <c r="D39" t="s">
        <v>511</v>
      </c>
    </row>
    <row r="40" spans="1:19" x14ac:dyDescent="0.25">
      <c r="A40" t="s">
        <v>421</v>
      </c>
      <c r="B40" t="s">
        <v>455</v>
      </c>
      <c r="C40" t="s">
        <v>488</v>
      </c>
      <c r="D40" t="s">
        <v>512</v>
      </c>
    </row>
    <row r="41" spans="1:19" x14ac:dyDescent="0.25">
      <c r="A41" t="s">
        <v>425</v>
      </c>
      <c r="B41" t="s">
        <v>457</v>
      </c>
      <c r="C41" t="s">
        <v>489</v>
      </c>
      <c r="D41" t="s">
        <v>516</v>
      </c>
    </row>
    <row r="42" spans="1:19" x14ac:dyDescent="0.25">
      <c r="A42" t="s">
        <v>426</v>
      </c>
      <c r="B42" t="s">
        <v>463</v>
      </c>
      <c r="C42" t="s">
        <v>490</v>
      </c>
      <c r="D42" t="s">
        <v>534</v>
      </c>
    </row>
    <row r="43" spans="1:19" x14ac:dyDescent="0.25">
      <c r="A43" t="s">
        <v>434</v>
      </c>
      <c r="B43" t="s">
        <v>470</v>
      </c>
      <c r="C43" t="s">
        <v>492</v>
      </c>
      <c r="D43" t="s">
        <v>535</v>
      </c>
    </row>
    <row r="44" spans="1:19" x14ac:dyDescent="0.25">
      <c r="A44" t="s">
        <v>438</v>
      </c>
      <c r="B44" t="s">
        <v>473</v>
      </c>
      <c r="C44" t="s">
        <v>498</v>
      </c>
      <c r="D44" t="s">
        <v>536</v>
      </c>
    </row>
    <row r="45" spans="1:19" x14ac:dyDescent="0.25">
      <c r="A45" t="s">
        <v>439</v>
      </c>
      <c r="B45" t="s">
        <v>474</v>
      </c>
      <c r="C45" t="s">
        <v>499</v>
      </c>
      <c r="D45" t="s">
        <v>541</v>
      </c>
    </row>
    <row r="46" spans="1:19" x14ac:dyDescent="0.25">
      <c r="A46" t="s">
        <v>444</v>
      </c>
      <c r="B46" t="s">
        <v>478</v>
      </c>
      <c r="C46" t="s">
        <v>505</v>
      </c>
      <c r="D46" t="s">
        <v>552</v>
      </c>
    </row>
    <row r="50" spans="1:19" ht="23.25" x14ac:dyDescent="0.35">
      <c r="A50" s="13" t="s">
        <v>689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x14ac:dyDescent="0.25">
      <c r="A51" s="8" t="s">
        <v>397</v>
      </c>
    </row>
    <row r="52" spans="1:19" x14ac:dyDescent="0.25">
      <c r="A52" s="7"/>
    </row>
    <row r="53" spans="1:19" x14ac:dyDescent="0.25">
      <c r="A53" s="7" t="s">
        <v>344</v>
      </c>
    </row>
    <row r="54" spans="1:19" x14ac:dyDescent="0.25">
      <c r="A54" s="7" t="s">
        <v>345</v>
      </c>
    </row>
    <row r="55" spans="1:19" x14ac:dyDescent="0.25">
      <c r="A55" s="7"/>
    </row>
    <row r="56" spans="1:19" x14ac:dyDescent="0.25">
      <c r="A56" s="7" t="s">
        <v>346</v>
      </c>
    </row>
    <row r="57" spans="1:19" x14ac:dyDescent="0.25">
      <c r="A57" s="9" t="s">
        <v>347</v>
      </c>
    </row>
    <row r="58" spans="1:19" x14ac:dyDescent="0.25">
      <c r="A58" s="9" t="s">
        <v>348</v>
      </c>
    </row>
    <row r="59" spans="1:19" x14ac:dyDescent="0.25">
      <c r="A59" s="10" t="s">
        <v>349</v>
      </c>
    </row>
    <row r="60" spans="1:19" x14ac:dyDescent="0.25">
      <c r="A60" s="7"/>
    </row>
    <row r="61" spans="1:19" x14ac:dyDescent="0.25">
      <c r="A61" s="7" t="s">
        <v>350</v>
      </c>
    </row>
    <row r="62" spans="1:19" x14ac:dyDescent="0.25">
      <c r="A62" s="11" t="s">
        <v>351</v>
      </c>
    </row>
    <row r="63" spans="1:19" x14ac:dyDescent="0.25">
      <c r="A63" s="11" t="s">
        <v>352</v>
      </c>
    </row>
    <row r="64" spans="1:19" x14ac:dyDescent="0.25">
      <c r="A64" s="11" t="s">
        <v>353</v>
      </c>
    </row>
    <row r="65" spans="1:1" x14ac:dyDescent="0.25">
      <c r="A65" s="11" t="s">
        <v>354</v>
      </c>
    </row>
    <row r="66" spans="1:1" x14ac:dyDescent="0.25">
      <c r="A66" s="11" t="s">
        <v>355</v>
      </c>
    </row>
    <row r="67" spans="1:1" x14ac:dyDescent="0.25">
      <c r="A67" s="11" t="s">
        <v>356</v>
      </c>
    </row>
    <row r="68" spans="1:1" x14ac:dyDescent="0.25">
      <c r="A68" s="11" t="s">
        <v>357</v>
      </c>
    </row>
    <row r="69" spans="1:1" x14ac:dyDescent="0.25">
      <c r="A69" s="11" t="s">
        <v>358</v>
      </c>
    </row>
    <row r="70" spans="1:1" x14ac:dyDescent="0.25">
      <c r="A70" s="11" t="s">
        <v>359</v>
      </c>
    </row>
    <row r="71" spans="1:1" x14ac:dyDescent="0.25">
      <c r="A71" s="10" t="s">
        <v>349</v>
      </c>
    </row>
    <row r="72" spans="1:1" x14ac:dyDescent="0.25">
      <c r="A72" s="7"/>
    </row>
    <row r="73" spans="1:1" x14ac:dyDescent="0.25">
      <c r="A73" s="7" t="s">
        <v>360</v>
      </c>
    </row>
    <row r="74" spans="1:1" x14ac:dyDescent="0.25">
      <c r="A74" s="11" t="s">
        <v>361</v>
      </c>
    </row>
    <row r="75" spans="1:1" x14ac:dyDescent="0.25">
      <c r="A75" s="11" t="s">
        <v>362</v>
      </c>
    </row>
    <row r="76" spans="1:1" x14ac:dyDescent="0.25">
      <c r="A76" s="11" t="s">
        <v>363</v>
      </c>
    </row>
    <row r="77" spans="1:1" x14ac:dyDescent="0.25">
      <c r="A77" s="11" t="s">
        <v>364</v>
      </c>
    </row>
    <row r="78" spans="1:1" x14ac:dyDescent="0.25">
      <c r="A78" s="10" t="s">
        <v>365</v>
      </c>
    </row>
    <row r="79" spans="1:1" x14ac:dyDescent="0.25">
      <c r="A79" s="7"/>
    </row>
    <row r="80" spans="1:1" x14ac:dyDescent="0.25">
      <c r="A80" s="7" t="s">
        <v>366</v>
      </c>
    </row>
    <row r="81" spans="1:1" x14ac:dyDescent="0.25">
      <c r="A81" s="11" t="s">
        <v>367</v>
      </c>
    </row>
    <row r="82" spans="1:1" x14ac:dyDescent="0.25">
      <c r="A82" s="11" t="s">
        <v>368</v>
      </c>
    </row>
    <row r="83" spans="1:1" x14ac:dyDescent="0.25">
      <c r="A83" s="11" t="s">
        <v>369</v>
      </c>
    </row>
    <row r="84" spans="1:1" x14ac:dyDescent="0.25">
      <c r="A84" s="10" t="s">
        <v>370</v>
      </c>
    </row>
    <row r="85" spans="1:1" x14ac:dyDescent="0.25">
      <c r="A85" s="7"/>
    </row>
    <row r="86" spans="1:1" x14ac:dyDescent="0.25">
      <c r="A86" s="7" t="s">
        <v>371</v>
      </c>
    </row>
    <row r="87" spans="1:1" x14ac:dyDescent="0.25">
      <c r="A87" s="11" t="s">
        <v>372</v>
      </c>
    </row>
    <row r="88" spans="1:1" x14ac:dyDescent="0.25">
      <c r="A88" s="11" t="s">
        <v>373</v>
      </c>
    </row>
    <row r="89" spans="1:1" x14ac:dyDescent="0.25">
      <c r="A89" s="10" t="s">
        <v>374</v>
      </c>
    </row>
    <row r="90" spans="1:1" x14ac:dyDescent="0.25">
      <c r="A90" s="7"/>
    </row>
    <row r="91" spans="1:1" x14ac:dyDescent="0.25">
      <c r="A91" s="7" t="s">
        <v>375</v>
      </c>
    </row>
    <row r="92" spans="1:1" x14ac:dyDescent="0.25">
      <c r="A92" s="11" t="s">
        <v>376</v>
      </c>
    </row>
    <row r="93" spans="1:1" x14ac:dyDescent="0.25">
      <c r="A93" s="11" t="s">
        <v>377</v>
      </c>
    </row>
    <row r="94" spans="1:1" x14ac:dyDescent="0.25">
      <c r="A94" s="10" t="s">
        <v>378</v>
      </c>
    </row>
    <row r="95" spans="1:1" x14ac:dyDescent="0.25">
      <c r="A95" s="7"/>
    </row>
    <row r="96" spans="1:1" x14ac:dyDescent="0.25">
      <c r="A96" s="7" t="s">
        <v>379</v>
      </c>
    </row>
    <row r="97" spans="1:2" x14ac:dyDescent="0.25">
      <c r="A97" s="11" t="s">
        <v>380</v>
      </c>
    </row>
    <row r="98" spans="1:2" x14ac:dyDescent="0.25">
      <c r="A98" s="11" t="s">
        <v>381</v>
      </c>
    </row>
    <row r="99" spans="1:2" x14ac:dyDescent="0.25">
      <c r="A99" s="10" t="s">
        <v>382</v>
      </c>
    </row>
    <row r="100" spans="1:2" x14ac:dyDescent="0.25">
      <c r="A100" s="7"/>
    </row>
    <row r="101" spans="1:2" x14ac:dyDescent="0.25">
      <c r="A101" s="7"/>
    </row>
    <row r="102" spans="1:2" x14ac:dyDescent="0.25">
      <c r="A102" s="10" t="s">
        <v>383</v>
      </c>
    </row>
    <row r="103" spans="1:2" x14ac:dyDescent="0.25">
      <c r="B103" s="8" t="s">
        <v>384</v>
      </c>
    </row>
    <row r="104" spans="1:2" x14ac:dyDescent="0.25">
      <c r="B104" s="8" t="s">
        <v>385</v>
      </c>
    </row>
    <row r="105" spans="1:2" x14ac:dyDescent="0.25">
      <c r="B105" s="8" t="s">
        <v>386</v>
      </c>
    </row>
    <row r="106" spans="1:2" x14ac:dyDescent="0.25">
      <c r="B106" s="8" t="s">
        <v>387</v>
      </c>
    </row>
    <row r="107" spans="1:2" x14ac:dyDescent="0.25">
      <c r="B107" s="8" t="s">
        <v>388</v>
      </c>
    </row>
    <row r="108" spans="1:2" x14ac:dyDescent="0.25">
      <c r="B108" s="8" t="s">
        <v>389</v>
      </c>
    </row>
    <row r="109" spans="1:2" x14ac:dyDescent="0.25">
      <c r="B109" s="8" t="s">
        <v>390</v>
      </c>
    </row>
    <row r="110" spans="1:2" x14ac:dyDescent="0.25">
      <c r="B110" s="8" t="s">
        <v>391</v>
      </c>
    </row>
    <row r="111" spans="1:2" x14ac:dyDescent="0.25">
      <c r="B111" s="8" t="s">
        <v>392</v>
      </c>
    </row>
    <row r="112" spans="1:2" x14ac:dyDescent="0.25">
      <c r="B112" s="8" t="s">
        <v>393</v>
      </c>
    </row>
    <row r="113" spans="2:2" x14ac:dyDescent="0.25">
      <c r="B113" s="8" t="s">
        <v>394</v>
      </c>
    </row>
    <row r="114" spans="2:2" x14ac:dyDescent="0.25">
      <c r="B114" s="8" t="s">
        <v>395</v>
      </c>
    </row>
    <row r="115" spans="2:2" x14ac:dyDescent="0.25">
      <c r="B115" s="8" t="s">
        <v>396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comm</vt:lpstr>
      <vt:lpstr>traits</vt:lpstr>
      <vt:lpstr>envir</vt:lpstr>
      <vt:lpstr>coord</vt:lpstr>
      <vt:lpstr>splist</vt:lpstr>
      <vt:lpstr>sitelist</vt:lpstr>
      <vt:lpstr>traitinfo</vt:lpstr>
      <vt:lpstr>DataKey</vt:lpstr>
      <vt:lpstr>Notes</vt:lpstr>
      <vt:lpstr>commfull</vt:lpstr>
      <vt:lpstr>envirfull</vt:lpstr>
    </vt:vector>
  </TitlesOfParts>
  <Company>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ALABS</dc:creator>
  <cp:lastModifiedBy>Jeliazkov, Alienor</cp:lastModifiedBy>
  <cp:lastPrinted>2014-07-09T01:57:16Z</cp:lastPrinted>
  <dcterms:created xsi:type="dcterms:W3CDTF">2014-01-06T22:53:28Z</dcterms:created>
  <dcterms:modified xsi:type="dcterms:W3CDTF">2019-07-24T09:02:49Z</dcterms:modified>
</cp:coreProperties>
</file>